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vous\Desktop\"/>
    </mc:Choice>
  </mc:AlternateContent>
  <bookViews>
    <workbookView xWindow="0" yWindow="0" windowWidth="24000" windowHeight="15990"/>
  </bookViews>
  <sheets>
    <sheet name="参加申し込み" sheetId="1" r:id="rId1"/>
    <sheet name="計算" sheetId="2" state="hidden" r:id="rId2"/>
    <sheet name="アドバンテージ表" sheetId="6" state="hidden" r:id="rId3"/>
  </sheets>
  <externalReferences>
    <externalReference r:id="rId4"/>
    <externalReference r:id="rId5"/>
  </externalReferences>
  <definedNames>
    <definedName name="Animal">計算!$K$3</definedName>
    <definedName name="Person">計算!$I$3:$I$4</definedName>
    <definedName name="Robot">計算!$J$3</definedName>
    <definedName name="Type">計算!$I$2:$K$2</definedName>
    <definedName name="チーム情報">参加申し込み!$B$2:$F$8</definedName>
    <definedName name="補欠情報">参加申し込み!$I$12:$M$14</definedName>
    <definedName name="走者情報">参加申し込み!$C$12:$G$17</definedName>
  </definedNames>
  <calcPr calcId="152511"/>
</workbook>
</file>

<file path=xl/calcChain.xml><?xml version="1.0" encoding="utf-8"?>
<calcChain xmlns="http://schemas.openxmlformats.org/spreadsheetml/2006/main">
  <c r="B58" i="1" l="1"/>
  <c r="B53" i="1"/>
  <c r="D4" i="2" l="1"/>
  <c r="D5" i="2"/>
  <c r="D6" i="2"/>
  <c r="D7" i="2"/>
  <c r="D8" i="2"/>
  <c r="D3" i="2"/>
  <c r="E5" i="2" l="1"/>
  <c r="E8" i="2"/>
  <c r="E6" i="2"/>
  <c r="E4" i="2"/>
  <c r="E7" i="2"/>
  <c r="D9" i="2"/>
  <c r="E29" i="2"/>
  <c r="E28" i="2"/>
  <c r="E9" i="2" l="1"/>
  <c r="J5" i="2" l="1"/>
  <c r="J3" i="2"/>
  <c r="J4" i="2"/>
  <c r="J6" i="2"/>
  <c r="J7" i="2"/>
  <c r="J8" i="2"/>
  <c r="B23" i="2" l="1"/>
  <c r="B19" i="2"/>
  <c r="B20" i="2"/>
  <c r="B21" i="2"/>
  <c r="B22" i="2"/>
  <c r="B26" i="2" s="1"/>
  <c r="B18" i="2"/>
  <c r="P22" i="2"/>
  <c r="P18" i="2"/>
  <c r="P19" i="2"/>
  <c r="P20" i="2"/>
  <c r="P21" i="2"/>
  <c r="J18" i="2"/>
  <c r="J19" i="2"/>
  <c r="J20" i="2"/>
  <c r="J21" i="2"/>
  <c r="J22" i="2"/>
  <c r="P17" i="2"/>
  <c r="J17" i="2"/>
  <c r="N18" i="2"/>
  <c r="Q18" i="2" s="1"/>
  <c r="N19" i="2"/>
  <c r="Q19" i="2" s="1"/>
  <c r="N20" i="2"/>
  <c r="Q20" i="2" s="1"/>
  <c r="N21" i="2"/>
  <c r="Q21" i="2" s="1"/>
  <c r="N22" i="2"/>
  <c r="Q22" i="2" s="1"/>
  <c r="N17" i="2"/>
  <c r="Q17" i="2" s="1"/>
  <c r="H18" i="2"/>
  <c r="K18" i="2" s="1"/>
  <c r="H19" i="2"/>
  <c r="H20" i="2"/>
  <c r="H21" i="2"/>
  <c r="K21" i="2" s="1"/>
  <c r="H22" i="2"/>
  <c r="K22" i="2" s="1"/>
  <c r="H17" i="2"/>
  <c r="G9" i="2"/>
  <c r="G8" i="2"/>
  <c r="P24" i="2" l="1"/>
  <c r="O22" i="2"/>
  <c r="O20" i="2"/>
  <c r="O21" i="2"/>
  <c r="K20" i="2"/>
  <c r="O18" i="2"/>
  <c r="O19" i="2" s="1"/>
  <c r="O17" i="2"/>
  <c r="I22" i="2"/>
  <c r="I18" i="2"/>
  <c r="I20" i="2"/>
  <c r="I17" i="2"/>
  <c r="I21" i="2"/>
  <c r="K17" i="2"/>
  <c r="K19" i="2"/>
  <c r="I19" i="2"/>
  <c r="B3" i="6" l="1"/>
  <c r="B26" i="1"/>
  <c r="C26" i="1" s="1"/>
  <c r="I24" i="2"/>
  <c r="P25" i="2"/>
  <c r="B21" i="1" l="1"/>
  <c r="B25" i="2" s="1"/>
  <c r="D3" i="6"/>
  <c r="D4" i="6" s="1"/>
  <c r="B4" i="6"/>
  <c r="D5" i="6"/>
  <c r="B5" i="6"/>
  <c r="B27" i="1"/>
  <c r="I25" i="2"/>
  <c r="A15" i="6" l="1"/>
  <c r="C21" i="1"/>
  <c r="B22" i="1"/>
  <c r="B15" i="6" s="1"/>
  <c r="D6" i="6"/>
  <c r="B6" i="6"/>
  <c r="C27" i="1"/>
  <c r="C22" i="1" l="1"/>
  <c r="F12" i="6"/>
  <c r="L7" i="1" s="1"/>
  <c r="H12" i="6"/>
  <c r="L6" i="1" s="1"/>
  <c r="I7" i="1"/>
  <c r="G6" i="6" s="1"/>
  <c r="H6" i="6" s="1"/>
  <c r="G12" i="6" s="1"/>
  <c r="I12" i="6" l="1"/>
  <c r="L8" i="1" s="1"/>
  <c r="L3" i="1" s="1"/>
  <c r="L5" i="1"/>
</calcChain>
</file>

<file path=xl/sharedStrings.xml><?xml version="1.0" encoding="utf-8"?>
<sst xmlns="http://schemas.openxmlformats.org/spreadsheetml/2006/main" count="225" uniqueCount="120">
  <si>
    <t>E-mail</t>
    <phoneticPr fontId="2"/>
  </si>
  <si>
    <t>区間</t>
    <rPh sb="0" eb="2">
      <t>クカン</t>
    </rPh>
    <phoneticPr fontId="2"/>
  </si>
  <si>
    <t>チーム番号</t>
    <rPh sb="3" eb="5">
      <t>バンゴウ</t>
    </rPh>
    <phoneticPr fontId="2"/>
  </si>
  <si>
    <t>受付年月日</t>
    <rPh sb="0" eb="2">
      <t>ウケツケ</t>
    </rPh>
    <rPh sb="2" eb="5">
      <t>ネンガッピ</t>
    </rPh>
    <phoneticPr fontId="2"/>
  </si>
  <si>
    <t>総年齢</t>
    <rPh sb="0" eb="1">
      <t>ソウ</t>
    </rPh>
    <rPh sb="1" eb="3">
      <t>ネンレイ</t>
    </rPh>
    <phoneticPr fontId="2"/>
  </si>
  <si>
    <t>性別　</t>
    <rPh sb="0" eb="2">
      <t>セイベツ</t>
    </rPh>
    <phoneticPr fontId="2"/>
  </si>
  <si>
    <t>区分</t>
    <rPh sb="0" eb="2">
      <t>クブン</t>
    </rPh>
    <phoneticPr fontId="2"/>
  </si>
  <si>
    <t>数</t>
    <rPh sb="0" eb="1">
      <t>カズ</t>
    </rPh>
    <phoneticPr fontId="2"/>
  </si>
  <si>
    <t>表の管理</t>
    <rPh sb="0" eb="1">
      <t>ヒョウ</t>
    </rPh>
    <rPh sb="2" eb="4">
      <t>カンリ</t>
    </rPh>
    <phoneticPr fontId="2"/>
  </si>
  <si>
    <t>1走目</t>
    <rPh sb="1" eb="2">
      <t>ソウ</t>
    </rPh>
    <rPh sb="2" eb="3">
      <t>メ</t>
    </rPh>
    <phoneticPr fontId="2"/>
  </si>
  <si>
    <t>2走目</t>
    <rPh sb="1" eb="2">
      <t>ソウ</t>
    </rPh>
    <rPh sb="2" eb="3">
      <t>メ</t>
    </rPh>
    <phoneticPr fontId="2"/>
  </si>
  <si>
    <t>3走目</t>
    <rPh sb="1" eb="2">
      <t>ソウ</t>
    </rPh>
    <rPh sb="2" eb="3">
      <t>メ</t>
    </rPh>
    <phoneticPr fontId="2"/>
  </si>
  <si>
    <t>4走目</t>
    <rPh sb="1" eb="2">
      <t>ソウ</t>
    </rPh>
    <rPh sb="2" eb="3">
      <t>メ</t>
    </rPh>
    <phoneticPr fontId="2"/>
  </si>
  <si>
    <t>5走目</t>
    <rPh sb="1" eb="2">
      <t>ソウ</t>
    </rPh>
    <rPh sb="2" eb="3">
      <t>メ</t>
    </rPh>
    <phoneticPr fontId="2"/>
  </si>
  <si>
    <t>6走目</t>
    <rPh sb="1" eb="2">
      <t>ソウ</t>
    </rPh>
    <rPh sb="2" eb="3">
      <t>メ</t>
    </rPh>
    <phoneticPr fontId="2"/>
  </si>
  <si>
    <t xml:space="preserve">Regulation </t>
    <phoneticPr fontId="2"/>
  </si>
  <si>
    <t>年齢</t>
    <rPh sb="0" eb="2">
      <t>ネンレイ</t>
    </rPh>
    <phoneticPr fontId="2"/>
  </si>
  <si>
    <t>[P]</t>
  </si>
  <si>
    <t>[P]</t>
    <phoneticPr fontId="2"/>
  </si>
  <si>
    <t>[R]</t>
    <phoneticPr fontId="2"/>
  </si>
  <si>
    <t>[A]</t>
    <phoneticPr fontId="2"/>
  </si>
  <si>
    <t>操作方法</t>
    <rPh sb="0" eb="4">
      <t>ソウサホウホウ</t>
    </rPh>
    <phoneticPr fontId="2"/>
  </si>
  <si>
    <t>移動方法</t>
    <rPh sb="0" eb="4">
      <t>イドウホウホウ</t>
    </rPh>
    <phoneticPr fontId="2"/>
  </si>
  <si>
    <t>カウント</t>
    <phoneticPr fontId="2"/>
  </si>
  <si>
    <t>位置</t>
    <rPh sb="0" eb="2">
      <t>イチ</t>
    </rPh>
    <phoneticPr fontId="2"/>
  </si>
  <si>
    <t>アドバンテージ計算</t>
    <rPh sb="7" eb="9">
      <t>ケイサン</t>
    </rPh>
    <phoneticPr fontId="2"/>
  </si>
  <si>
    <t>年齢アドバンテージ</t>
    <rPh sb="0" eb="2">
      <t>ネンレイ</t>
    </rPh>
    <phoneticPr fontId="2"/>
  </si>
  <si>
    <t>アドバンテージ合計</t>
    <rPh sb="7" eb="9">
      <t>ゴウケイ</t>
    </rPh>
    <phoneticPr fontId="2"/>
  </si>
  <si>
    <t>年齢アドバンテージ</t>
    <rPh sb="0" eb="2">
      <t>ネンレイ</t>
    </rPh>
    <phoneticPr fontId="2"/>
  </si>
  <si>
    <t>年齢しきい値</t>
    <rPh sb="0" eb="2">
      <t>ネンレイ</t>
    </rPh>
    <rPh sb="5" eb="6">
      <t>チ</t>
    </rPh>
    <phoneticPr fontId="2"/>
  </si>
  <si>
    <t>アニマル</t>
    <phoneticPr fontId="2"/>
  </si>
  <si>
    <t>体高</t>
    <rPh sb="0" eb="2">
      <t>タイコウ</t>
    </rPh>
    <phoneticPr fontId="2"/>
  </si>
  <si>
    <t>40cm以上50cm未満</t>
    <phoneticPr fontId="2"/>
  </si>
  <si>
    <t>30cm以上40cm未満</t>
    <phoneticPr fontId="2"/>
  </si>
  <si>
    <t>30cm未満　</t>
    <phoneticPr fontId="2"/>
  </si>
  <si>
    <t>動物アドバンテージ</t>
    <rPh sb="0" eb="2">
      <t>ドウブツ</t>
    </rPh>
    <phoneticPr fontId="2"/>
  </si>
  <si>
    <t>ロボット1</t>
    <phoneticPr fontId="2"/>
  </si>
  <si>
    <t>ロボット2</t>
  </si>
  <si>
    <t>ロボットアドバンテージ</t>
    <phoneticPr fontId="2"/>
  </si>
  <si>
    <t>操作方法1</t>
    <rPh sb="0" eb="4">
      <t>ソウサホウホウ</t>
    </rPh>
    <phoneticPr fontId="2"/>
  </si>
  <si>
    <t>操作方法2</t>
    <rPh sb="0" eb="4">
      <t>ソウサホウホウ</t>
    </rPh>
    <phoneticPr fontId="2"/>
  </si>
  <si>
    <t>タイヤ1</t>
    <phoneticPr fontId="2"/>
  </si>
  <si>
    <t>タイヤ2</t>
  </si>
  <si>
    <t>090-****-****</t>
    <phoneticPr fontId="2"/>
  </si>
  <si>
    <t>***＠***</t>
    <phoneticPr fontId="2"/>
  </si>
  <si>
    <t>[A]</t>
  </si>
  <si>
    <t>[R]</t>
  </si>
  <si>
    <t>Clear</t>
  </si>
  <si>
    <t>3rd Gakken Hills Road Relay registration form</t>
  </si>
  <si>
    <t>Date</t>
  </si>
  <si>
    <t>Month</t>
  </si>
  <si>
    <t>Team Name</t>
  </si>
  <si>
    <t>Team Leader</t>
  </si>
  <si>
    <t>Name</t>
  </si>
  <si>
    <t>Address</t>
  </si>
  <si>
    <t>Occupation</t>
  </si>
  <si>
    <t>Phone</t>
  </si>
  <si>
    <t>Team Number</t>
  </si>
  <si>
    <t>Total Age</t>
  </si>
  <si>
    <t>Affiliation</t>
  </si>
  <si>
    <t>[P] Advantage Time (s)</t>
  </si>
  <si>
    <t>[R] Advantage Time (s)</t>
  </si>
  <si>
    <t>[A] Advantage Time (s)</t>
  </si>
  <si>
    <t>Total Advantage Time (s)</t>
  </si>
  <si>
    <t>Application Date</t>
  </si>
  <si>
    <t>Order</t>
  </si>
  <si>
    <t>Gender *</t>
  </si>
  <si>
    <t>Runner</t>
  </si>
  <si>
    <t>Runner Type *</t>
  </si>
  <si>
    <t>Age</t>
  </si>
  <si>
    <t>Gender</t>
  </si>
  <si>
    <t>Substitute 1</t>
  </si>
  <si>
    <t>Substitute 2</t>
  </si>
  <si>
    <t>Substitute 3</t>
  </si>
  <si>
    <t>[A] runner</t>
  </si>
  <si>
    <t>Escort</t>
  </si>
  <si>
    <t>Body Length *</t>
  </si>
  <si>
    <t>[R] Runner</t>
  </si>
  <si>
    <t>Operator</t>
  </si>
  <si>
    <t>Movement method *</t>
  </si>
  <si>
    <t>Operation Method *</t>
  </si>
  <si>
    <t>Oct.</t>
  </si>
  <si>
    <t>1st</t>
  </si>
  <si>
    <t>Hibikino Robotics</t>
  </si>
  <si>
    <t>Representative</t>
  </si>
  <si>
    <t>John Smith</t>
  </si>
  <si>
    <t>Kyutech</t>
  </si>
  <si>
    <t>Hibikino</t>
  </si>
  <si>
    <t>Phone Number</t>
  </si>
  <si>
    <t>E-mail</t>
  </si>
  <si>
    <t>Example</t>
  </si>
  <si>
    <t>M</t>
  </si>
  <si>
    <t>Ben Dover</t>
  </si>
  <si>
    <t>F</t>
  </si>
  <si>
    <t>Aya Mishima</t>
  </si>
  <si>
    <t>Teacher</t>
  </si>
  <si>
    <t>T-800</t>
  </si>
  <si>
    <t>Community College</t>
  </si>
  <si>
    <t>Joan Lee</t>
  </si>
  <si>
    <t>Willium Shakespeare</t>
  </si>
  <si>
    <t>Waseda</t>
  </si>
  <si>
    <t>Berry</t>
  </si>
  <si>
    <t>The Smiths</t>
  </si>
  <si>
    <t>[A] Runner</t>
  </si>
  <si>
    <t>Between 30cm to 39cm</t>
  </si>
  <si>
    <t>Aki Kinoshita</t>
  </si>
  <si>
    <t>Bros LTD.</t>
  </si>
  <si>
    <t>Movement Method *</t>
  </si>
  <si>
    <t>Bipedal</t>
  </si>
  <si>
    <t>Remote Controlled</t>
  </si>
  <si>
    <t>Keiko Musashi</t>
  </si>
  <si>
    <t>Jason Doh</t>
  </si>
  <si>
    <t>Wheels</t>
  </si>
  <si>
    <t>More than two legs</t>
  </si>
  <si>
    <t>Remote Control</t>
  </si>
  <si>
    <t>Autonomous</t>
  </si>
  <si>
    <t>　　※ [P] Person,  [R] Robot,  [A] Animal</t>
  </si>
  <si>
    <t>　　*pull-down menu</t>
  </si>
  <si>
    <t>※ Please input fill in blue</t>
  </si>
  <si>
    <t>　　※ For teams with [A] and [R] runners, fill in green.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</si>
</sst>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sz val="6"/>
      <name val="Calibri"/>
      <family val="2"/>
      <charset val="128"/>
      <scheme val="minor"/>
    </font>
    <font>
      <sz val="9"/>
      <color theme="1"/>
      <name val="Calibri"/>
      <family val="3"/>
      <charset val="128"/>
      <scheme val="minor"/>
    </font>
    <font>
      <sz val="11"/>
      <color theme="1"/>
      <name val="Calibri"/>
      <family val="3"/>
      <charset val="128"/>
      <scheme val="minor"/>
    </font>
    <font>
      <sz val="11"/>
      <color rgb="FFFF0000"/>
      <name val="Calibri"/>
      <family val="3"/>
      <charset val="128"/>
      <scheme val="minor"/>
    </font>
    <font>
      <b/>
      <sz val="16"/>
      <color rgb="FF0070C0"/>
      <name val="Calibri"/>
      <family val="3"/>
      <charset val="128"/>
      <scheme val="minor"/>
    </font>
    <font>
      <sz val="12"/>
      <color theme="1"/>
      <name val="Calibri"/>
      <family val="3"/>
      <charset val="128"/>
      <scheme val="minor"/>
    </font>
    <font>
      <b/>
      <sz val="26"/>
      <color theme="1"/>
      <name val="Calibri"/>
      <family val="2"/>
      <scheme val="minor"/>
    </font>
    <font>
      <b/>
      <sz val="20"/>
      <color theme="1"/>
      <name val="ＭＳ 明朝"/>
      <family val="1"/>
      <charset val="128"/>
    </font>
    <font>
      <sz val="22"/>
      <color theme="1"/>
      <name val="Calibri"/>
      <family val="2"/>
      <charset val="128"/>
      <scheme val="minor"/>
    </font>
    <font>
      <b/>
      <sz val="14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31" xfId="0" applyBorder="1">
      <alignment vertical="center"/>
    </xf>
    <xf numFmtId="0" fontId="0" fillId="0" borderId="36" xfId="0" applyBorder="1">
      <alignment vertical="center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0" borderId="41" xfId="0" applyFill="1" applyBorder="1">
      <alignment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50" xfId="0" applyFill="1" applyBorder="1">
      <alignment vertical="center"/>
    </xf>
    <xf numFmtId="0" fontId="0" fillId="0" borderId="49" xfId="0" applyBorder="1">
      <alignment vertical="center"/>
    </xf>
    <xf numFmtId="0" fontId="0" fillId="0" borderId="51" xfId="0" applyBorder="1">
      <alignment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3" borderId="34" xfId="0" applyFill="1" applyBorder="1">
      <alignment vertical="center"/>
    </xf>
    <xf numFmtId="0" fontId="0" fillId="3" borderId="32" xfId="0" applyFill="1" applyBorder="1">
      <alignment vertical="center"/>
    </xf>
    <xf numFmtId="0" fontId="0" fillId="3" borderId="33" xfId="0" applyFill="1" applyBorder="1">
      <alignment vertical="center"/>
    </xf>
    <xf numFmtId="0" fontId="0" fillId="3" borderId="44" xfId="0" applyFill="1" applyBorder="1">
      <alignment vertical="center"/>
    </xf>
    <xf numFmtId="0" fontId="0" fillId="3" borderId="42" xfId="0" applyFill="1" applyBorder="1">
      <alignment vertical="center"/>
    </xf>
    <xf numFmtId="0" fontId="0" fillId="3" borderId="24" xfId="0" applyFill="1" applyBorder="1">
      <alignment vertical="center"/>
    </xf>
    <xf numFmtId="0" fontId="0" fillId="3" borderId="27" xfId="0" applyFill="1" applyBorder="1" applyProtection="1">
      <alignment vertical="center"/>
      <protection locked="0"/>
    </xf>
    <xf numFmtId="0" fontId="0" fillId="3" borderId="34" xfId="0" applyFill="1" applyBorder="1" applyProtection="1">
      <alignment vertical="center"/>
      <protection locked="0"/>
    </xf>
    <xf numFmtId="0" fontId="0" fillId="3" borderId="35" xfId="0" applyFill="1" applyBorder="1">
      <alignment vertical="center"/>
    </xf>
    <xf numFmtId="0" fontId="0" fillId="3" borderId="43" xfId="0" applyFill="1" applyBorder="1" applyProtection="1">
      <alignment vertical="center"/>
      <protection locked="0"/>
    </xf>
    <xf numFmtId="0" fontId="0" fillId="3" borderId="44" xfId="0" applyFill="1" applyBorder="1" applyProtection="1">
      <alignment vertical="center"/>
      <protection locked="0"/>
    </xf>
    <xf numFmtId="0" fontId="0" fillId="3" borderId="45" xfId="0" applyFill="1" applyBorder="1">
      <alignment vertical="center"/>
    </xf>
    <xf numFmtId="0" fontId="0" fillId="4" borderId="59" xfId="0" applyFill="1" applyBorder="1" applyAlignment="1" applyProtection="1">
      <alignment horizontal="center" vertical="center"/>
    </xf>
    <xf numFmtId="0" fontId="0" fillId="4" borderId="45" xfId="0" applyFill="1" applyBorder="1" applyAlignment="1" applyProtection="1">
      <alignment horizontal="center" vertical="center"/>
    </xf>
    <xf numFmtId="0" fontId="0" fillId="4" borderId="59" xfId="0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vertical="center"/>
    </xf>
    <xf numFmtId="0" fontId="0" fillId="2" borderId="65" xfId="0" applyFill="1" applyBorder="1">
      <alignment vertical="center"/>
    </xf>
    <xf numFmtId="0" fontId="0" fillId="2" borderId="0" xfId="0" applyFill="1" applyBorder="1">
      <alignment vertical="center"/>
    </xf>
    <xf numFmtId="0" fontId="0" fillId="2" borderId="0" xfId="0" applyFill="1" applyBorder="1" applyAlignment="1">
      <alignment horizontal="center" vertical="center"/>
    </xf>
    <xf numFmtId="0" fontId="0" fillId="2" borderId="55" xfId="0" applyFill="1" applyBorder="1">
      <alignment vertical="center"/>
    </xf>
    <xf numFmtId="0" fontId="0" fillId="2" borderId="0" xfId="0" applyFill="1" applyBorder="1" applyAlignment="1">
      <alignment vertical="center"/>
    </xf>
    <xf numFmtId="0" fontId="0" fillId="2" borderId="55" xfId="0" applyFill="1" applyBorder="1" applyAlignment="1">
      <alignment vertical="center"/>
    </xf>
    <xf numFmtId="0" fontId="0" fillId="2" borderId="31" xfId="0" applyFill="1" applyBorder="1">
      <alignment vertical="center"/>
    </xf>
    <xf numFmtId="0" fontId="0" fillId="2" borderId="35" xfId="0" applyFill="1" applyBorder="1">
      <alignment vertical="center"/>
    </xf>
    <xf numFmtId="0" fontId="0" fillId="2" borderId="36" xfId="0" applyFill="1" applyBorder="1">
      <alignment vertical="center"/>
    </xf>
    <xf numFmtId="0" fontId="0" fillId="2" borderId="40" xfId="0" applyFill="1" applyBorder="1">
      <alignment vertical="center"/>
    </xf>
    <xf numFmtId="0" fontId="0" fillId="2" borderId="45" xfId="0" applyFill="1" applyBorder="1">
      <alignment vertical="center"/>
    </xf>
    <xf numFmtId="0" fontId="5" fillId="2" borderId="0" xfId="0" applyFont="1" applyFill="1" applyBorder="1">
      <alignment vertical="center"/>
    </xf>
    <xf numFmtId="0" fontId="0" fillId="2" borderId="41" xfId="0" applyFill="1" applyBorder="1">
      <alignment vertical="center"/>
    </xf>
    <xf numFmtId="0" fontId="0" fillId="2" borderId="50" xfId="0" applyFill="1" applyBorder="1">
      <alignment vertical="center"/>
    </xf>
    <xf numFmtId="0" fontId="0" fillId="2" borderId="51" xfId="0" applyFill="1" applyBorder="1">
      <alignment vertical="center"/>
    </xf>
    <xf numFmtId="0" fontId="0" fillId="2" borderId="49" xfId="0" applyFill="1" applyBorder="1">
      <alignment vertical="center"/>
    </xf>
    <xf numFmtId="0" fontId="0" fillId="2" borderId="66" xfId="0" applyFill="1" applyBorder="1">
      <alignment vertical="center"/>
    </xf>
    <xf numFmtId="0" fontId="0" fillId="2" borderId="62" xfId="0" applyFill="1" applyBorder="1">
      <alignment vertical="center"/>
    </xf>
    <xf numFmtId="0" fontId="0" fillId="2" borderId="62" xfId="0" applyFill="1" applyBorder="1" applyAlignment="1">
      <alignment horizontal="center" vertical="center"/>
    </xf>
    <xf numFmtId="0" fontId="0" fillId="2" borderId="67" xfId="0" applyFill="1" applyBorder="1">
      <alignment vertical="center"/>
    </xf>
    <xf numFmtId="0" fontId="0" fillId="5" borderId="25" xfId="0" applyFill="1" applyBorder="1">
      <alignment vertical="center"/>
    </xf>
    <xf numFmtId="0" fontId="0" fillId="5" borderId="26" xfId="0" applyFill="1" applyBorder="1" applyAlignment="1">
      <alignment horizontal="center" vertical="center"/>
    </xf>
    <xf numFmtId="0" fontId="0" fillId="5" borderId="7" xfId="0" applyFill="1" applyBorder="1" applyAlignment="1">
      <alignment vertical="center"/>
    </xf>
    <xf numFmtId="0" fontId="0" fillId="5" borderId="13" xfId="0" applyFill="1" applyBorder="1" applyAlignment="1">
      <alignment vertical="center"/>
    </xf>
    <xf numFmtId="0" fontId="0" fillId="5" borderId="11" xfId="0" applyFill="1" applyBorder="1" applyAlignment="1">
      <alignment vertical="center"/>
    </xf>
    <xf numFmtId="0" fontId="0" fillId="5" borderId="10" xfId="0" applyFill="1" applyBorder="1">
      <alignment vertical="center"/>
    </xf>
    <xf numFmtId="0" fontId="0" fillId="5" borderId="5" xfId="0" applyFill="1" applyBorder="1" applyAlignment="1">
      <alignment horizontal="center" vertical="center"/>
    </xf>
    <xf numFmtId="0" fontId="0" fillId="5" borderId="22" xfId="0" applyFill="1" applyBorder="1">
      <alignment vertical="center"/>
    </xf>
    <xf numFmtId="0" fontId="0" fillId="5" borderId="23" xfId="0" applyFill="1" applyBorder="1">
      <alignment vertical="center"/>
    </xf>
    <xf numFmtId="0" fontId="0" fillId="5" borderId="24" xfId="0" applyFill="1" applyBorder="1">
      <alignment vertical="center"/>
    </xf>
    <xf numFmtId="0" fontId="0" fillId="5" borderId="31" xfId="0" applyFill="1" applyBorder="1" applyAlignment="1">
      <alignment horizontal="center" vertical="center"/>
    </xf>
    <xf numFmtId="0" fontId="0" fillId="5" borderId="35" xfId="0" applyFill="1" applyBorder="1">
      <alignment vertical="center"/>
    </xf>
    <xf numFmtId="0" fontId="0" fillId="5" borderId="33" xfId="0" applyFill="1" applyBorder="1">
      <alignment vertical="center"/>
    </xf>
    <xf numFmtId="0" fontId="0" fillId="5" borderId="34" xfId="0" applyFill="1" applyBorder="1">
      <alignment vertical="center"/>
    </xf>
    <xf numFmtId="0" fontId="0" fillId="5" borderId="36" xfId="0" applyFill="1" applyBorder="1" applyAlignment="1">
      <alignment horizontal="center" vertical="center"/>
    </xf>
    <xf numFmtId="0" fontId="0" fillId="5" borderId="40" xfId="0" applyFill="1" applyBorder="1">
      <alignment vertical="center"/>
    </xf>
    <xf numFmtId="0" fontId="0" fillId="5" borderId="39" xfId="0" applyFill="1" applyBorder="1">
      <alignment vertical="center"/>
    </xf>
    <xf numFmtId="0" fontId="0" fillId="5" borderId="41" xfId="0" applyFill="1" applyBorder="1" applyAlignment="1">
      <alignment horizontal="center" vertical="center"/>
    </xf>
    <xf numFmtId="0" fontId="0" fillId="5" borderId="45" xfId="0" applyFill="1" applyBorder="1">
      <alignment vertical="center"/>
    </xf>
    <xf numFmtId="0" fontId="0" fillId="5" borderId="44" xfId="0" applyFill="1" applyBorder="1">
      <alignment vertical="center"/>
    </xf>
    <xf numFmtId="0" fontId="0" fillId="5" borderId="28" xfId="0" applyFill="1" applyBorder="1" applyAlignment="1" applyProtection="1">
      <alignment horizontal="center" vertical="center"/>
    </xf>
    <xf numFmtId="0" fontId="0" fillId="5" borderId="32" xfId="0" applyFill="1" applyBorder="1">
      <alignment vertical="center"/>
    </xf>
    <xf numFmtId="0" fontId="0" fillId="5" borderId="27" xfId="0" applyFill="1" applyBorder="1">
      <alignment vertical="center"/>
    </xf>
    <xf numFmtId="0" fontId="0" fillId="5" borderId="20" xfId="0" applyFill="1" applyBorder="1" applyAlignment="1" applyProtection="1">
      <alignment horizontal="center" vertical="center"/>
    </xf>
    <xf numFmtId="0" fontId="0" fillId="5" borderId="37" xfId="0" applyFill="1" applyBorder="1">
      <alignment vertical="center"/>
    </xf>
    <xf numFmtId="0" fontId="0" fillId="5" borderId="23" xfId="0" applyFill="1" applyBorder="1" applyAlignment="1">
      <alignment horizontal="center" vertical="center"/>
    </xf>
    <xf numFmtId="0" fontId="0" fillId="5" borderId="38" xfId="0" applyFill="1" applyBorder="1">
      <alignment vertical="center"/>
    </xf>
    <xf numFmtId="0" fontId="0" fillId="5" borderId="41" xfId="0" applyFill="1" applyBorder="1" applyAlignment="1" applyProtection="1">
      <alignment horizontal="center" vertical="center"/>
    </xf>
    <xf numFmtId="0" fontId="0" fillId="5" borderId="42" xfId="0" applyFill="1" applyBorder="1">
      <alignment vertical="center"/>
    </xf>
    <xf numFmtId="0" fontId="0" fillId="5" borderId="43" xfId="0" applyFill="1" applyBorder="1">
      <alignment vertical="center"/>
    </xf>
    <xf numFmtId="0" fontId="0" fillId="6" borderId="34" xfId="0" applyFill="1" applyBorder="1">
      <alignment vertical="center"/>
    </xf>
    <xf numFmtId="0" fontId="0" fillId="6" borderId="35" xfId="0" applyFill="1" applyBorder="1">
      <alignment vertical="center"/>
    </xf>
    <xf numFmtId="0" fontId="0" fillId="6" borderId="33" xfId="0" applyFill="1" applyBorder="1">
      <alignment vertical="center"/>
    </xf>
    <xf numFmtId="0" fontId="0" fillId="6" borderId="44" xfId="0" applyFill="1" applyBorder="1">
      <alignment vertical="center"/>
    </xf>
    <xf numFmtId="0" fontId="0" fillId="6" borderId="45" xfId="0" applyFill="1" applyBorder="1">
      <alignment vertical="center"/>
    </xf>
    <xf numFmtId="0" fontId="0" fillId="6" borderId="24" xfId="0" applyFill="1" applyBorder="1">
      <alignment vertical="center"/>
    </xf>
    <xf numFmtId="0" fontId="0" fillId="7" borderId="59" xfId="0" applyFill="1" applyBorder="1" applyAlignment="1" applyProtection="1">
      <alignment horizontal="center" vertical="center"/>
      <protection locked="0"/>
    </xf>
    <xf numFmtId="0" fontId="0" fillId="7" borderId="45" xfId="0" applyFill="1" applyBorder="1" applyAlignment="1" applyProtection="1">
      <alignment horizontal="center" vertical="center"/>
    </xf>
    <xf numFmtId="0" fontId="0" fillId="2" borderId="0" xfId="0" applyFill="1">
      <alignment vertical="center"/>
    </xf>
    <xf numFmtId="0" fontId="0" fillId="2" borderId="32" xfId="0" applyFill="1" applyBorder="1" applyAlignment="1">
      <alignment horizontal="left" vertical="center"/>
    </xf>
    <xf numFmtId="0" fontId="0" fillId="2" borderId="37" xfId="0" applyFill="1" applyBorder="1" applyAlignment="1">
      <alignment horizontal="left" vertical="center"/>
    </xf>
    <xf numFmtId="0" fontId="0" fillId="2" borderId="42" xfId="0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vertical="center" wrapText="1"/>
    </xf>
    <xf numFmtId="0" fontId="0" fillId="2" borderId="0" xfId="0" applyFill="1" applyBorder="1" applyAlignment="1" applyProtection="1">
      <alignment horizontal="center" vertical="center"/>
    </xf>
    <xf numFmtId="0" fontId="0" fillId="6" borderId="32" xfId="0" applyFill="1" applyBorder="1">
      <alignment vertical="center"/>
    </xf>
    <xf numFmtId="0" fontId="0" fillId="6" borderId="42" xfId="0" applyFill="1" applyBorder="1">
      <alignment vertical="center"/>
    </xf>
    <xf numFmtId="0" fontId="0" fillId="7" borderId="59" xfId="0" applyFill="1" applyBorder="1" applyAlignment="1" applyProtection="1">
      <alignment horizontal="center" vertical="center"/>
    </xf>
    <xf numFmtId="0" fontId="0" fillId="7" borderId="34" xfId="0" applyFill="1" applyBorder="1">
      <alignment vertical="center"/>
    </xf>
    <xf numFmtId="0" fontId="0" fillId="7" borderId="44" xfId="0" applyFill="1" applyBorder="1">
      <alignment vertical="center"/>
    </xf>
    <xf numFmtId="0" fontId="0" fillId="6" borderId="27" xfId="0" applyFill="1" applyBorder="1" applyProtection="1">
      <alignment vertical="center"/>
      <protection locked="0"/>
    </xf>
    <xf numFmtId="0" fontId="0" fillId="6" borderId="34" xfId="0" applyFill="1" applyBorder="1" applyProtection="1">
      <alignment vertical="center"/>
      <protection locked="0"/>
    </xf>
    <xf numFmtId="0" fontId="0" fillId="6" borderId="43" xfId="0" applyFill="1" applyBorder="1" applyProtection="1">
      <alignment vertical="center"/>
      <protection locked="0"/>
    </xf>
    <xf numFmtId="0" fontId="0" fillId="6" borderId="44" xfId="0" applyFill="1" applyBorder="1" applyProtection="1">
      <alignment vertical="center"/>
      <protection locked="0"/>
    </xf>
    <xf numFmtId="0" fontId="0" fillId="7" borderId="39" xfId="0" applyFill="1" applyBorder="1">
      <alignment vertical="center"/>
    </xf>
    <xf numFmtId="0" fontId="0" fillId="7" borderId="47" xfId="0" applyFill="1" applyBorder="1" applyAlignment="1" applyProtection="1">
      <alignment horizontal="center" vertical="center"/>
    </xf>
    <xf numFmtId="0" fontId="0" fillId="7" borderId="34" xfId="0" applyNumberFormat="1" applyFill="1" applyBorder="1" applyAlignment="1">
      <alignment horizontal="right" vertical="center"/>
    </xf>
    <xf numFmtId="0" fontId="0" fillId="7" borderId="39" xfId="0" applyNumberFormat="1" applyFill="1" applyBorder="1" applyAlignment="1">
      <alignment horizontal="right" vertical="center"/>
    </xf>
    <xf numFmtId="0" fontId="0" fillId="7" borderId="44" xfId="0" applyNumberFormat="1" applyFill="1" applyBorder="1" applyAlignment="1">
      <alignment horizontal="right" vertical="center"/>
    </xf>
    <xf numFmtId="0" fontId="0" fillId="2" borderId="54" xfId="0" applyFill="1" applyBorder="1">
      <alignment vertical="center"/>
    </xf>
    <xf numFmtId="0" fontId="6" fillId="2" borderId="0" xfId="0" applyFont="1" applyFill="1" applyBorder="1">
      <alignment vertical="center"/>
    </xf>
    <xf numFmtId="0" fontId="0" fillId="2" borderId="65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0" fontId="0" fillId="2" borderId="66" xfId="0" applyFill="1" applyBorder="1" applyAlignment="1">
      <alignment horizontal="center" vertical="center"/>
    </xf>
    <xf numFmtId="0" fontId="10" fillId="2" borderId="63" xfId="0" applyFont="1" applyFill="1" applyBorder="1">
      <alignment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18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/>
    </xf>
    <xf numFmtId="0" fontId="0" fillId="5" borderId="53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54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55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56" xfId="0" applyFill="1" applyBorder="1" applyAlignment="1">
      <alignment horizontal="center" vertical="center"/>
    </xf>
    <xf numFmtId="0" fontId="0" fillId="5" borderId="52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9" fillId="2" borderId="64" xfId="0" applyFont="1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0" fontId="0" fillId="0" borderId="35" xfId="0" applyBorder="1">
      <alignment vertical="center"/>
    </xf>
    <xf numFmtId="0" fontId="0" fillId="0" borderId="40" xfId="0" applyBorder="1">
      <alignment vertical="center"/>
    </xf>
    <xf numFmtId="0" fontId="0" fillId="0" borderId="45" xfId="0" applyBorder="1">
      <alignment vertical="center"/>
    </xf>
    <xf numFmtId="0" fontId="0" fillId="0" borderId="2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8" borderId="23" xfId="0" applyFill="1" applyBorder="1">
      <alignment vertical="center"/>
    </xf>
    <xf numFmtId="0" fontId="0" fillId="8" borderId="24" xfId="0" applyFill="1" applyBorder="1">
      <alignment vertical="center"/>
    </xf>
    <xf numFmtId="0" fontId="0" fillId="5" borderId="7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8" borderId="28" xfId="0" applyFill="1" applyBorder="1" applyAlignment="1" applyProtection="1">
      <alignment horizontal="center" vertical="center"/>
    </xf>
    <xf numFmtId="0" fontId="0" fillId="8" borderId="32" xfId="0" applyFill="1" applyBorder="1">
      <alignment vertical="center"/>
    </xf>
    <xf numFmtId="0" fontId="0" fillId="8" borderId="33" xfId="0" applyFill="1" applyBorder="1" applyAlignment="1">
      <alignment horizontal="center" vertical="center"/>
    </xf>
    <xf numFmtId="0" fontId="0" fillId="8" borderId="27" xfId="0" applyFill="1" applyBorder="1">
      <alignment vertical="center"/>
    </xf>
    <xf numFmtId="0" fontId="0" fillId="8" borderId="31" xfId="0" applyFill="1" applyBorder="1" applyAlignment="1">
      <alignment horizontal="center" vertical="center"/>
    </xf>
    <xf numFmtId="0" fontId="0" fillId="8" borderId="35" xfId="0" applyFill="1" applyBorder="1">
      <alignment vertical="center"/>
    </xf>
    <xf numFmtId="0" fontId="0" fillId="8" borderId="33" xfId="0" applyFill="1" applyBorder="1">
      <alignment vertical="center"/>
    </xf>
    <xf numFmtId="0" fontId="0" fillId="8" borderId="34" xfId="0" applyFill="1" applyBorder="1">
      <alignment vertical="center"/>
    </xf>
    <xf numFmtId="0" fontId="0" fillId="8" borderId="20" xfId="0" applyFill="1" applyBorder="1" applyAlignment="1" applyProtection="1">
      <alignment horizontal="center" vertical="center"/>
    </xf>
    <xf numFmtId="0" fontId="0" fillId="8" borderId="37" xfId="0" applyFill="1" applyBorder="1">
      <alignment vertical="center"/>
    </xf>
    <xf numFmtId="0" fontId="0" fillId="8" borderId="23" xfId="0" applyFill="1" applyBorder="1" applyAlignment="1">
      <alignment horizontal="center" vertical="center"/>
    </xf>
    <xf numFmtId="0" fontId="0" fillId="8" borderId="38" xfId="0" applyFill="1" applyBorder="1">
      <alignment vertical="center"/>
    </xf>
    <xf numFmtId="0" fontId="0" fillId="8" borderId="36" xfId="0" applyFill="1" applyBorder="1" applyAlignment="1">
      <alignment horizontal="center" vertical="center"/>
    </xf>
    <xf numFmtId="0" fontId="0" fillId="8" borderId="40" xfId="0" applyFill="1" applyBorder="1">
      <alignment vertical="center"/>
    </xf>
    <xf numFmtId="0" fontId="0" fillId="8" borderId="39" xfId="0" applyFill="1" applyBorder="1">
      <alignment vertical="center"/>
    </xf>
    <xf numFmtId="0" fontId="0" fillId="8" borderId="41" xfId="0" applyFill="1" applyBorder="1" applyAlignment="1">
      <alignment horizontal="center" vertical="center"/>
    </xf>
    <xf numFmtId="0" fontId="0" fillId="8" borderId="45" xfId="0" applyFill="1" applyBorder="1">
      <alignment vertical="center"/>
    </xf>
    <xf numFmtId="0" fontId="0" fillId="8" borderId="44" xfId="0" applyFill="1" applyBorder="1">
      <alignment vertical="center"/>
    </xf>
    <xf numFmtId="0" fontId="0" fillId="8" borderId="41" xfId="0" applyFill="1" applyBorder="1" applyAlignment="1" applyProtection="1">
      <alignment horizontal="center" vertical="center"/>
    </xf>
    <xf numFmtId="0" fontId="0" fillId="8" borderId="42" xfId="0" applyFill="1" applyBorder="1">
      <alignment vertical="center"/>
    </xf>
    <xf numFmtId="0" fontId="0" fillId="8" borderId="24" xfId="0" applyFill="1" applyBorder="1" applyAlignment="1">
      <alignment horizontal="center" vertical="center"/>
    </xf>
    <xf numFmtId="0" fontId="0" fillId="8" borderId="43" xfId="0" applyFill="1" applyBorder="1">
      <alignment vertical="center"/>
    </xf>
    <xf numFmtId="0" fontId="5" fillId="2" borderId="0" xfId="0" applyFont="1" applyFill="1">
      <alignment vertical="center"/>
    </xf>
    <xf numFmtId="0" fontId="11" fillId="2" borderId="0" xfId="0" applyFont="1" applyFill="1" applyAlignment="1">
      <alignment horizontal="right" vertical="center"/>
    </xf>
    <xf numFmtId="0" fontId="0" fillId="0" borderId="29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3" borderId="34" xfId="0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" fillId="2" borderId="0" xfId="0" applyFont="1" applyFill="1">
      <alignment vertical="center"/>
    </xf>
    <xf numFmtId="0" fontId="12" fillId="2" borderId="0" xfId="0" applyFont="1" applyFill="1" applyBorder="1">
      <alignment vertical="center"/>
    </xf>
    <xf numFmtId="0" fontId="1" fillId="2" borderId="0" xfId="0" applyFont="1" applyFill="1" applyBorder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443753</xdr:colOff>
      <xdr:row>51</xdr:row>
      <xdr:rowOff>51545</xdr:rowOff>
    </xdr:from>
    <xdr:ext cx="184731" cy="264560"/>
    <xdr:sp macro="" textlink="">
      <xdr:nvSpPr>
        <xdr:cNvPr id="4" name="テキスト ボックス 3"/>
        <xdr:cNvSpPr txBox="1"/>
      </xdr:nvSpPr>
      <xdr:spPr>
        <a:xfrm>
          <a:off x="1127312" y="179809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</xdr:col>
      <xdr:colOff>432548</xdr:colOff>
      <xdr:row>51</xdr:row>
      <xdr:rowOff>51545</xdr:rowOff>
    </xdr:from>
    <xdr:ext cx="547201" cy="275717"/>
    <xdr:sp macro="" textlink="">
      <xdr:nvSpPr>
        <xdr:cNvPr id="5" name="テキスト ボックス 4"/>
        <xdr:cNvSpPr txBox="1"/>
      </xdr:nvSpPr>
      <xdr:spPr>
        <a:xfrm>
          <a:off x="1116107" y="17980957"/>
          <a:ext cx="54720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ワンタ</a:t>
          </a:r>
        </a:p>
      </xdr:txBody>
    </xdr:sp>
    <xdr:clientData/>
  </xdr:oneCellAnchor>
  <xdr:oneCellAnchor>
    <xdr:from>
      <xdr:col>1</xdr:col>
      <xdr:colOff>443753</xdr:colOff>
      <xdr:row>51</xdr:row>
      <xdr:rowOff>51545</xdr:rowOff>
    </xdr:from>
    <xdr:ext cx="184731" cy="264560"/>
    <xdr:sp macro="" textlink="">
      <xdr:nvSpPr>
        <xdr:cNvPr id="6" name="テキスト ボックス 3"/>
        <xdr:cNvSpPr txBox="1"/>
      </xdr:nvSpPr>
      <xdr:spPr>
        <a:xfrm>
          <a:off x="996203" y="172727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</xdr:col>
      <xdr:colOff>432548</xdr:colOff>
      <xdr:row>51</xdr:row>
      <xdr:rowOff>51545</xdr:rowOff>
    </xdr:from>
    <xdr:ext cx="547201" cy="275717"/>
    <xdr:sp macro="" textlink="">
      <xdr:nvSpPr>
        <xdr:cNvPr id="7" name="テキスト ボックス 4"/>
        <xdr:cNvSpPr txBox="1"/>
      </xdr:nvSpPr>
      <xdr:spPr>
        <a:xfrm>
          <a:off x="1004048" y="17272745"/>
          <a:ext cx="54720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ワンタ</a:t>
          </a:r>
        </a:p>
      </xdr:txBody>
    </xdr:sp>
    <xdr:clientData/>
  </xdr:oneCellAnchor>
  <xdr:oneCellAnchor>
    <xdr:from>
      <xdr:col>1</xdr:col>
      <xdr:colOff>386603</xdr:colOff>
      <xdr:row>51</xdr:row>
      <xdr:rowOff>51545</xdr:rowOff>
    </xdr:from>
    <xdr:ext cx="184731" cy="264560"/>
    <xdr:sp macro="" textlink="">
      <xdr:nvSpPr>
        <xdr:cNvPr id="9" name="テキスト ボックス 3"/>
        <xdr:cNvSpPr txBox="1"/>
      </xdr:nvSpPr>
      <xdr:spPr>
        <a:xfrm>
          <a:off x="996203" y="167012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</xdr:col>
      <xdr:colOff>386603</xdr:colOff>
      <xdr:row>51</xdr:row>
      <xdr:rowOff>51545</xdr:rowOff>
    </xdr:from>
    <xdr:ext cx="184731" cy="264560"/>
    <xdr:sp macro="" textlink="">
      <xdr:nvSpPr>
        <xdr:cNvPr id="10" name="テキスト ボックス 3"/>
        <xdr:cNvSpPr txBox="1"/>
      </xdr:nvSpPr>
      <xdr:spPr>
        <a:xfrm>
          <a:off x="996203" y="167012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2242</xdr:colOff>
      <xdr:row>51</xdr:row>
      <xdr:rowOff>51545</xdr:rowOff>
    </xdr:from>
    <xdr:ext cx="184731" cy="264560"/>
    <xdr:sp macro="" textlink="">
      <xdr:nvSpPr>
        <xdr:cNvPr id="11" name="テキスト ボックス 4"/>
        <xdr:cNvSpPr txBox="1"/>
      </xdr:nvSpPr>
      <xdr:spPr>
        <a:xfrm>
          <a:off x="1002367" y="167012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</xdr:col>
      <xdr:colOff>386603</xdr:colOff>
      <xdr:row>51</xdr:row>
      <xdr:rowOff>51545</xdr:rowOff>
    </xdr:from>
    <xdr:ext cx="184731" cy="264560"/>
    <xdr:sp macro="" textlink="">
      <xdr:nvSpPr>
        <xdr:cNvPr id="12" name="テキスト ボックス 3"/>
        <xdr:cNvSpPr txBox="1"/>
      </xdr:nvSpPr>
      <xdr:spPr>
        <a:xfrm>
          <a:off x="996203" y="167012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2242</xdr:colOff>
      <xdr:row>51</xdr:row>
      <xdr:rowOff>51545</xdr:rowOff>
    </xdr:from>
    <xdr:ext cx="493853" cy="264560"/>
    <xdr:sp macro="" textlink="">
      <xdr:nvSpPr>
        <xdr:cNvPr id="13" name="テキスト ボックス 4"/>
        <xdr:cNvSpPr txBox="1"/>
      </xdr:nvSpPr>
      <xdr:spPr>
        <a:xfrm>
          <a:off x="1002367" y="16701245"/>
          <a:ext cx="49385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Berry</a:t>
          </a:r>
          <a:endParaRPr kumimoji="1" lang="ja-JP" altLang="en-US" sz="1100"/>
        </a:p>
      </xdr:txBody>
    </xdr:sp>
    <xdr:clientData/>
  </xdr:oneCellAnchor>
  <xdr:oneCellAnchor>
    <xdr:from>
      <xdr:col>2</xdr:col>
      <xdr:colOff>1</xdr:colOff>
      <xdr:row>56</xdr:row>
      <xdr:rowOff>78440</xdr:rowOff>
    </xdr:from>
    <xdr:ext cx="511102" cy="264560"/>
    <xdr:sp macro="" textlink="">
      <xdr:nvSpPr>
        <xdr:cNvPr id="17" name="テキスト ボックス 1"/>
        <xdr:cNvSpPr txBox="1"/>
      </xdr:nvSpPr>
      <xdr:spPr>
        <a:xfrm>
          <a:off x="1000126" y="18404540"/>
          <a:ext cx="51110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T-800</a:t>
          </a:r>
          <a:endParaRPr kumimoji="1" lang="ja-JP" alt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vis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_SERVER2\Events\&#39365;&#20253;\&#39365;&#20253;&#22823;&#20250;\2017\office\HP%20Uploads\Application%20Fo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ation"/>
      <sheetName val="Calculation"/>
      <sheetName val="アドバンテージ表"/>
    </sheetNames>
    <sheetDataSet>
      <sheetData sheetId="0" refreshError="1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計算１"/>
      <sheetName val="アドバンテージ表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6"/>
  <sheetViews>
    <sheetView tabSelected="1" topLeftCell="A19" zoomScale="70" zoomScaleNormal="70" workbookViewId="0">
      <selection activeCell="Q25" sqref="Q25"/>
    </sheetView>
  </sheetViews>
  <sheetFormatPr defaultRowHeight="15"/>
  <cols>
    <col min="2" max="2" width="5.85546875" customWidth="1"/>
    <col min="3" max="3" width="9" style="2" bestFit="1" customWidth="1"/>
    <col min="4" max="4" width="19.28515625" customWidth="1"/>
    <col min="5" max="5" width="21.42578125" customWidth="1"/>
    <col min="6" max="6" width="17.85546875" customWidth="1"/>
    <col min="7" max="7" width="18.85546875" customWidth="1"/>
    <col min="8" max="8" width="20.140625" bestFit="1" customWidth="1"/>
    <col min="9" max="9" width="23.140625" customWidth="1"/>
    <col min="10" max="10" width="17" customWidth="1"/>
    <col min="11" max="11" width="16.5703125" customWidth="1"/>
    <col min="12" max="12" width="18.5703125" customWidth="1"/>
    <col min="13" max="13" width="11.140625" customWidth="1"/>
    <col min="14" max="14" width="10.42578125" customWidth="1"/>
    <col min="15" max="15" width="9" customWidth="1"/>
  </cols>
  <sheetData>
    <row r="1" spans="1:14" ht="45" customHeight="1" thickBot="1">
      <c r="A1" s="127"/>
      <c r="B1" s="166" t="s">
        <v>48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22"/>
    </row>
    <row r="2" spans="1:14" ht="21" customHeight="1" thickBot="1">
      <c r="A2" s="43"/>
      <c r="B2" s="63" t="s">
        <v>49</v>
      </c>
      <c r="C2" s="64"/>
      <c r="D2" s="65">
        <v>2017</v>
      </c>
      <c r="E2" s="66" t="s">
        <v>50</v>
      </c>
      <c r="F2" s="67" t="s">
        <v>49</v>
      </c>
      <c r="H2" s="213" t="s">
        <v>118</v>
      </c>
      <c r="I2" s="44"/>
      <c r="J2" s="44"/>
      <c r="K2" s="44"/>
      <c r="L2" s="44"/>
      <c r="M2" s="44"/>
      <c r="N2" s="46"/>
    </row>
    <row r="3" spans="1:14" ht="21" customHeight="1" thickBot="1">
      <c r="A3" s="43"/>
      <c r="B3" s="68" t="s">
        <v>51</v>
      </c>
      <c r="C3" s="69"/>
      <c r="D3" s="167"/>
      <c r="E3" s="147"/>
      <c r="F3" s="148"/>
      <c r="G3" s="44"/>
      <c r="H3" s="44"/>
      <c r="I3" s="44"/>
      <c r="J3" s="164" t="s">
        <v>15</v>
      </c>
      <c r="K3" s="165"/>
      <c r="L3" s="118" t="str">
        <f>IF(AND(計算!G8&lt;=2,計算!G9&lt;=2,L8=アドバンテージ表!I12,計算!D9=0,計算!E9=5),"Clear","Error")</f>
        <v>Clear</v>
      </c>
      <c r="M3" s="44"/>
      <c r="N3" s="46"/>
    </row>
    <row r="4" spans="1:14" ht="21" customHeight="1" thickBot="1">
      <c r="A4" s="43"/>
      <c r="B4" s="149" t="s">
        <v>52</v>
      </c>
      <c r="C4" s="150"/>
      <c r="D4" s="70" t="s">
        <v>53</v>
      </c>
      <c r="E4" s="155"/>
      <c r="F4" s="156"/>
      <c r="G4" s="44"/>
      <c r="H4" s="44"/>
      <c r="I4" s="44"/>
      <c r="J4" s="44"/>
      <c r="K4" s="44"/>
      <c r="L4" s="44"/>
      <c r="M4" s="44"/>
      <c r="N4" s="46"/>
    </row>
    <row r="5" spans="1:14" ht="21" customHeight="1">
      <c r="A5" s="43"/>
      <c r="B5" s="151"/>
      <c r="C5" s="152"/>
      <c r="D5" s="71" t="s">
        <v>59</v>
      </c>
      <c r="E5" s="157"/>
      <c r="F5" s="158"/>
      <c r="G5" s="44"/>
      <c r="H5" s="171" t="s">
        <v>64</v>
      </c>
      <c r="I5" s="111"/>
      <c r="J5" s="168" t="s">
        <v>60</v>
      </c>
      <c r="K5" s="102"/>
      <c r="L5" s="119">
        <f>アドバンテージ表!G12</f>
        <v>0</v>
      </c>
      <c r="M5" s="44"/>
      <c r="N5" s="46"/>
    </row>
    <row r="6" spans="1:14" ht="21" customHeight="1">
      <c r="A6" s="43"/>
      <c r="B6" s="151"/>
      <c r="C6" s="152"/>
      <c r="D6" s="71" t="s">
        <v>54</v>
      </c>
      <c r="E6" s="157"/>
      <c r="F6" s="158"/>
      <c r="G6" s="44"/>
      <c r="H6" s="172" t="s">
        <v>57</v>
      </c>
      <c r="I6" s="117"/>
      <c r="J6" s="169" t="s">
        <v>61</v>
      </c>
      <c r="K6" s="103"/>
      <c r="L6" s="120">
        <f>アドバンテージ表!H12</f>
        <v>0</v>
      </c>
      <c r="M6" s="44"/>
      <c r="N6" s="46"/>
    </row>
    <row r="7" spans="1:14" ht="21" customHeight="1" thickBot="1">
      <c r="A7" s="43"/>
      <c r="B7" s="151"/>
      <c r="C7" s="152"/>
      <c r="D7" s="71" t="s">
        <v>56</v>
      </c>
      <c r="E7" s="157"/>
      <c r="F7" s="158"/>
      <c r="G7" s="44"/>
      <c r="H7" s="173" t="s">
        <v>58</v>
      </c>
      <c r="I7" s="112">
        <f>SUM(計算!B18:B23,計算!B25:B26,計算!B28:B29)</f>
        <v>0</v>
      </c>
      <c r="J7" s="169" t="s">
        <v>62</v>
      </c>
      <c r="K7" s="103"/>
      <c r="L7" s="120">
        <f>アドバンテージ表!F12</f>
        <v>0</v>
      </c>
      <c r="M7" s="44"/>
      <c r="N7" s="46"/>
    </row>
    <row r="8" spans="1:14" ht="21" customHeight="1" thickBot="1">
      <c r="A8" s="43"/>
      <c r="B8" s="153"/>
      <c r="C8" s="154"/>
      <c r="D8" s="72" t="s">
        <v>0</v>
      </c>
      <c r="E8" s="159"/>
      <c r="F8" s="160"/>
      <c r="G8" s="44"/>
      <c r="H8" s="44"/>
      <c r="I8" s="44"/>
      <c r="J8" s="170" t="s">
        <v>63</v>
      </c>
      <c r="K8" s="104"/>
      <c r="L8" s="121">
        <f>アドバンテージ表!I12</f>
        <v>0</v>
      </c>
      <c r="M8" s="44"/>
      <c r="N8" s="46"/>
    </row>
    <row r="9" spans="1:14" ht="15.75" thickBot="1">
      <c r="A9" s="43"/>
      <c r="B9" s="44"/>
      <c r="C9" s="45"/>
      <c r="D9" s="44"/>
      <c r="E9" s="44"/>
      <c r="F9" s="44"/>
      <c r="G9" s="44"/>
      <c r="H9" s="44"/>
      <c r="I9" s="44"/>
      <c r="J9" s="44"/>
      <c r="K9" s="44"/>
      <c r="L9" s="44"/>
      <c r="M9" s="44"/>
      <c r="N9" s="46"/>
    </row>
    <row r="10" spans="1:14" s="1" customFormat="1" ht="29.25" customHeight="1">
      <c r="A10" s="124"/>
      <c r="B10" s="128" t="s">
        <v>65</v>
      </c>
      <c r="C10" s="128" t="s">
        <v>66</v>
      </c>
      <c r="D10" s="141" t="s">
        <v>67</v>
      </c>
      <c r="E10" s="142"/>
      <c r="F10" s="143"/>
      <c r="G10" s="144" t="s">
        <v>68</v>
      </c>
      <c r="H10" s="128" t="s">
        <v>65</v>
      </c>
      <c r="I10" s="128" t="s">
        <v>70</v>
      </c>
      <c r="J10" s="133" t="s">
        <v>67</v>
      </c>
      <c r="K10" s="134"/>
      <c r="L10" s="135"/>
      <c r="M10" s="106"/>
      <c r="N10" s="125"/>
    </row>
    <row r="11" spans="1:14" s="1" customFormat="1" ht="15.75" thickBot="1">
      <c r="A11" s="124"/>
      <c r="B11" s="129"/>
      <c r="C11" s="129"/>
      <c r="D11" s="6" t="s">
        <v>53</v>
      </c>
      <c r="E11" s="3" t="s">
        <v>55</v>
      </c>
      <c r="F11" s="4" t="s">
        <v>69</v>
      </c>
      <c r="G11" s="145"/>
      <c r="H11" s="129"/>
      <c r="I11" s="129"/>
      <c r="J11" s="174" t="s">
        <v>53</v>
      </c>
      <c r="K11" s="3" t="s">
        <v>59</v>
      </c>
      <c r="L11" s="7" t="s">
        <v>69</v>
      </c>
      <c r="M11" s="106"/>
      <c r="N11" s="125"/>
    </row>
    <row r="12" spans="1:14" ht="27.75" customHeight="1">
      <c r="A12" s="43"/>
      <c r="B12" s="49">
        <v>1</v>
      </c>
      <c r="C12" s="83" t="s">
        <v>91</v>
      </c>
      <c r="D12" s="84"/>
      <c r="E12" s="75"/>
      <c r="F12" s="85"/>
      <c r="G12" s="73" t="s">
        <v>17</v>
      </c>
      <c r="H12" s="175" t="s">
        <v>71</v>
      </c>
      <c r="I12" s="73"/>
      <c r="J12" s="74"/>
      <c r="K12" s="75"/>
      <c r="L12" s="76"/>
      <c r="M12" s="44"/>
      <c r="N12" s="46"/>
    </row>
    <row r="13" spans="1:14" ht="27.75" customHeight="1">
      <c r="A13" s="43"/>
      <c r="B13" s="51">
        <v>2</v>
      </c>
      <c r="C13" s="86" t="s">
        <v>93</v>
      </c>
      <c r="D13" s="87"/>
      <c r="E13" s="71"/>
      <c r="F13" s="89"/>
      <c r="G13" s="77" t="s">
        <v>17</v>
      </c>
      <c r="H13" s="25" t="s">
        <v>72</v>
      </c>
      <c r="I13" s="77"/>
      <c r="J13" s="78"/>
      <c r="K13" s="71"/>
      <c r="L13" s="79"/>
      <c r="M13" s="44"/>
      <c r="N13" s="46"/>
    </row>
    <row r="14" spans="1:14" ht="27.75" customHeight="1" thickBot="1">
      <c r="A14" s="43"/>
      <c r="B14" s="51">
        <v>3</v>
      </c>
      <c r="C14" s="86" t="s">
        <v>91</v>
      </c>
      <c r="D14" s="87"/>
      <c r="E14" s="88"/>
      <c r="F14" s="89"/>
      <c r="G14" s="77" t="s">
        <v>17</v>
      </c>
      <c r="H14" s="26" t="s">
        <v>73</v>
      </c>
      <c r="I14" s="80"/>
      <c r="J14" s="81"/>
      <c r="K14" s="72"/>
      <c r="L14" s="82"/>
      <c r="M14" s="44"/>
      <c r="N14" s="46"/>
    </row>
    <row r="15" spans="1:14" ht="27.75" customHeight="1">
      <c r="A15" s="43"/>
      <c r="B15" s="51">
        <v>4</v>
      </c>
      <c r="C15" s="86" t="s">
        <v>93</v>
      </c>
      <c r="D15" s="87"/>
      <c r="E15" s="71"/>
      <c r="F15" s="89"/>
      <c r="G15" s="77" t="s">
        <v>17</v>
      </c>
      <c r="H15" s="54"/>
      <c r="I15" s="44"/>
      <c r="J15" s="44"/>
      <c r="K15" s="44"/>
      <c r="L15" s="44"/>
      <c r="M15" s="44"/>
      <c r="N15" s="46"/>
    </row>
    <row r="16" spans="1:14" ht="27.75" customHeight="1">
      <c r="A16" s="43"/>
      <c r="B16" s="51">
        <v>5</v>
      </c>
      <c r="C16" s="86" t="s">
        <v>91</v>
      </c>
      <c r="D16" s="87"/>
      <c r="E16" s="71"/>
      <c r="F16" s="89"/>
      <c r="G16" s="77" t="s">
        <v>17</v>
      </c>
      <c r="H16" s="211" t="s">
        <v>116</v>
      </c>
      <c r="I16" s="101"/>
      <c r="J16" s="44"/>
      <c r="K16" s="44"/>
      <c r="L16" s="44"/>
      <c r="M16" s="44"/>
      <c r="N16" s="46"/>
    </row>
    <row r="17" spans="1:15" s="14" customFormat="1" ht="27.75" customHeight="1" thickBot="1">
      <c r="A17" s="43"/>
      <c r="B17" s="55">
        <v>6</v>
      </c>
      <c r="C17" s="90" t="s">
        <v>93</v>
      </c>
      <c r="D17" s="91"/>
      <c r="E17" s="72"/>
      <c r="F17" s="92"/>
      <c r="G17" s="80" t="s">
        <v>17</v>
      </c>
      <c r="H17" s="211" t="s">
        <v>117</v>
      </c>
      <c r="I17" s="212"/>
      <c r="J17" s="44"/>
      <c r="K17" s="44"/>
      <c r="L17" s="44"/>
      <c r="M17" s="44"/>
      <c r="N17" s="46"/>
    </row>
    <row r="18" spans="1:15" s="13" customFormat="1" ht="27.75" customHeight="1" thickBot="1">
      <c r="A18" s="43"/>
      <c r="B18" s="44"/>
      <c r="C18" s="107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6"/>
    </row>
    <row r="19" spans="1:15" s="13" customFormat="1" ht="27.75" customHeight="1">
      <c r="A19" s="43"/>
      <c r="B19" s="206" t="s">
        <v>65</v>
      </c>
      <c r="C19" s="136" t="s">
        <v>74</v>
      </c>
      <c r="D19" s="137"/>
      <c r="E19" s="138" t="s">
        <v>75</v>
      </c>
      <c r="F19" s="139"/>
      <c r="G19" s="140"/>
      <c r="H19" s="44"/>
      <c r="I19" s="44"/>
      <c r="J19" s="44"/>
      <c r="K19" s="44"/>
      <c r="L19" s="44"/>
      <c r="M19" s="44"/>
      <c r="N19" s="46"/>
    </row>
    <row r="20" spans="1:15" s="13" customFormat="1" ht="27.75" customHeight="1" thickBot="1">
      <c r="A20" s="43"/>
      <c r="B20" s="207"/>
      <c r="C20" s="17" t="s">
        <v>53</v>
      </c>
      <c r="D20" s="18" t="s">
        <v>76</v>
      </c>
      <c r="E20" s="176" t="s">
        <v>53</v>
      </c>
      <c r="F20" s="20" t="s">
        <v>59</v>
      </c>
      <c r="G20" s="21" t="s">
        <v>69</v>
      </c>
      <c r="H20" s="44"/>
      <c r="I20" s="44"/>
      <c r="J20" s="44"/>
      <c r="K20" s="44"/>
      <c r="L20" s="44"/>
      <c r="M20" s="44"/>
      <c r="N20" s="46"/>
    </row>
    <row r="21" spans="1:15" s="13" customFormat="1" ht="27.75" customHeight="1">
      <c r="A21" s="43"/>
      <c r="B21" s="56" t="str">
        <f>IF(計算!I24=0,"",計算!I24)</f>
        <v/>
      </c>
      <c r="C21" s="110" t="str">
        <f>IF(B21="","",IF(INDEX(走者情報,B21,2) = 0,"",INDEX(走者情報,B21,2)))</f>
        <v/>
      </c>
      <c r="D21" s="93"/>
      <c r="E21" s="108"/>
      <c r="F21" s="95"/>
      <c r="G21" s="93"/>
      <c r="H21" s="213" t="s">
        <v>119</v>
      </c>
      <c r="I21" s="44"/>
      <c r="J21" s="44"/>
      <c r="K21" s="44"/>
      <c r="L21" s="44"/>
      <c r="M21" s="44"/>
      <c r="N21" s="46"/>
    </row>
    <row r="22" spans="1:15" s="14" customFormat="1" ht="27.75" customHeight="1" thickBot="1">
      <c r="A22" s="43"/>
      <c r="B22" s="55" t="str">
        <f>IF(計算!I25=0,"",計算!I25)</f>
        <v/>
      </c>
      <c r="C22" s="100" t="str">
        <f>IF(B22="","",IF(INDEX(走者情報,B22,2) = 0,"",INDEX(走者情報,B22,2)))</f>
        <v/>
      </c>
      <c r="D22" s="96"/>
      <c r="E22" s="109"/>
      <c r="F22" s="98"/>
      <c r="G22" s="96"/>
      <c r="H22" s="213" t="s">
        <v>117</v>
      </c>
      <c r="I22" s="214"/>
      <c r="J22" s="44"/>
      <c r="K22" s="44"/>
      <c r="L22" s="44"/>
      <c r="M22" s="44"/>
      <c r="N22" s="46"/>
    </row>
    <row r="23" spans="1:15" ht="27.75" customHeight="1" thickBot="1">
      <c r="A23" s="43"/>
      <c r="B23" s="44"/>
      <c r="C23" s="45"/>
      <c r="D23" s="45"/>
      <c r="E23" s="44"/>
      <c r="F23" s="44"/>
      <c r="G23" s="44"/>
      <c r="H23" s="44"/>
      <c r="I23" s="44"/>
      <c r="J23" s="44"/>
      <c r="K23" s="44"/>
      <c r="L23" s="44"/>
      <c r="M23" s="44"/>
      <c r="N23" s="46"/>
    </row>
    <row r="24" spans="1:15" ht="27.75" customHeight="1">
      <c r="A24" s="43"/>
      <c r="B24" s="128" t="s">
        <v>65</v>
      </c>
      <c r="C24" s="130" t="s">
        <v>77</v>
      </c>
      <c r="D24" s="131"/>
      <c r="E24" s="132"/>
      <c r="F24" s="141" t="s">
        <v>75</v>
      </c>
      <c r="G24" s="142"/>
      <c r="H24" s="143"/>
      <c r="I24" s="141" t="s">
        <v>78</v>
      </c>
      <c r="J24" s="143"/>
      <c r="K24" s="44"/>
      <c r="L24" s="44"/>
      <c r="M24" s="44"/>
      <c r="N24" s="46"/>
    </row>
    <row r="25" spans="1:15" ht="27.75" customHeight="1" thickBot="1">
      <c r="A25" s="43"/>
      <c r="B25" s="129"/>
      <c r="C25" s="12" t="s">
        <v>53</v>
      </c>
      <c r="D25" s="11" t="s">
        <v>79</v>
      </c>
      <c r="E25" s="5" t="s">
        <v>80</v>
      </c>
      <c r="F25" s="6" t="s">
        <v>53</v>
      </c>
      <c r="G25" s="3" t="s">
        <v>59</v>
      </c>
      <c r="H25" s="7" t="s">
        <v>69</v>
      </c>
      <c r="I25" s="8" t="s">
        <v>53</v>
      </c>
      <c r="J25" s="5" t="s">
        <v>59</v>
      </c>
      <c r="K25" s="44"/>
      <c r="L25" s="44"/>
      <c r="M25" s="44"/>
      <c r="N25" s="46"/>
    </row>
    <row r="26" spans="1:15" ht="27.75" customHeight="1">
      <c r="A26" s="43"/>
      <c r="B26" s="57" t="str">
        <f>IF(計算!P24=0,"",計算!P24)</f>
        <v/>
      </c>
      <c r="C26" s="99" t="str">
        <f>IF(B26="","",IF(INDEX(走者情報,B26,2) = 0,"",INDEX(走者情報,B26,2)))</f>
        <v/>
      </c>
      <c r="D26" s="113"/>
      <c r="E26" s="114"/>
      <c r="F26" s="108"/>
      <c r="G26" s="95"/>
      <c r="H26" s="93"/>
      <c r="I26" s="94"/>
      <c r="J26" s="93"/>
      <c r="K26" s="44"/>
      <c r="L26" s="44"/>
      <c r="M26" s="44"/>
      <c r="N26" s="46"/>
    </row>
    <row r="27" spans="1:15" ht="27.75" customHeight="1" thickBot="1">
      <c r="A27" s="43"/>
      <c r="B27" s="58" t="str">
        <f>IF(計算!P25=0,"",計算!P25)</f>
        <v/>
      </c>
      <c r="C27" s="100" t="str">
        <f>IF(B27="","",IF(INDEX(走者情報,B27,2) = 0,"",INDEX(走者情報,B27,2)))</f>
        <v/>
      </c>
      <c r="D27" s="115"/>
      <c r="E27" s="116"/>
      <c r="F27" s="109"/>
      <c r="G27" s="98"/>
      <c r="H27" s="96"/>
      <c r="I27" s="97"/>
      <c r="J27" s="96"/>
      <c r="K27" s="44"/>
      <c r="L27" s="44"/>
      <c r="M27" s="44"/>
      <c r="N27" s="46"/>
    </row>
    <row r="28" spans="1:15">
      <c r="A28" s="43"/>
      <c r="B28" s="44"/>
      <c r="C28" s="45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6"/>
    </row>
    <row r="29" spans="1:15" s="1" customFormat="1" ht="29.25" customHeight="1">
      <c r="A29" s="126"/>
      <c r="B29" s="60"/>
      <c r="C29" s="61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2"/>
      <c r="O29" s="14"/>
    </row>
    <row r="30" spans="1:15" s="1" customFormat="1" ht="41.25" customHeight="1">
      <c r="A30" s="105"/>
      <c r="B30" s="101"/>
      <c r="C30" s="105"/>
      <c r="D30" s="101"/>
      <c r="E30" s="101"/>
      <c r="F30" s="101"/>
      <c r="G30" s="101"/>
      <c r="H30" s="101"/>
      <c r="I30" s="101"/>
      <c r="J30" s="101"/>
      <c r="K30" s="101"/>
      <c r="L30" s="105"/>
      <c r="M30" s="105"/>
      <c r="N30" s="105"/>
    </row>
    <row r="31" spans="1:15" ht="27.75" customHeight="1">
      <c r="A31" s="161" t="s">
        <v>90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3"/>
    </row>
    <row r="32" spans="1:15" ht="27.75" customHeight="1" thickBot="1">
      <c r="A32" s="43"/>
      <c r="B32" s="44"/>
      <c r="C32" s="45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6"/>
    </row>
    <row r="33" spans="1:15" ht="27.75" customHeight="1" thickBot="1">
      <c r="A33" s="43"/>
      <c r="B33" s="63" t="s">
        <v>64</v>
      </c>
      <c r="C33" s="64"/>
      <c r="D33" s="179">
        <v>2015</v>
      </c>
      <c r="E33" s="180" t="s">
        <v>81</v>
      </c>
      <c r="F33" s="181" t="s">
        <v>82</v>
      </c>
      <c r="G33" s="123"/>
      <c r="H33" s="213" t="s">
        <v>118</v>
      </c>
      <c r="I33" s="44"/>
      <c r="J33" s="44"/>
      <c r="K33" s="44"/>
      <c r="L33" s="44"/>
      <c r="M33" s="47"/>
      <c r="N33" s="48"/>
      <c r="O33" s="42"/>
    </row>
    <row r="34" spans="1:15" ht="27.75" customHeight="1" thickBot="1">
      <c r="A34" s="43"/>
      <c r="B34" s="68" t="s">
        <v>51</v>
      </c>
      <c r="C34" s="69"/>
      <c r="D34" s="146" t="s">
        <v>83</v>
      </c>
      <c r="E34" s="147"/>
      <c r="F34" s="148"/>
      <c r="G34" s="47"/>
      <c r="H34" s="44"/>
      <c r="I34" s="44"/>
      <c r="J34" s="164" t="s">
        <v>15</v>
      </c>
      <c r="K34" s="165"/>
      <c r="L34" s="118" t="s">
        <v>47</v>
      </c>
      <c r="M34" s="47"/>
      <c r="N34" s="48"/>
      <c r="O34" s="42"/>
    </row>
    <row r="35" spans="1:15" ht="24" customHeight="1" thickBot="1">
      <c r="A35" s="43"/>
      <c r="B35" s="149" t="s">
        <v>84</v>
      </c>
      <c r="C35" s="150"/>
      <c r="D35" s="70" t="s">
        <v>53</v>
      </c>
      <c r="E35" s="155" t="s">
        <v>85</v>
      </c>
      <c r="F35" s="156"/>
      <c r="G35" s="47"/>
      <c r="H35" s="44"/>
      <c r="I35" s="44"/>
      <c r="J35" s="44"/>
      <c r="K35" s="44"/>
      <c r="L35" s="44"/>
      <c r="M35" s="47"/>
      <c r="N35" s="48"/>
      <c r="O35" s="42"/>
    </row>
    <row r="36" spans="1:15" ht="22.5" customHeight="1">
      <c r="A36" s="43"/>
      <c r="B36" s="151"/>
      <c r="C36" s="152"/>
      <c r="D36" s="71" t="s">
        <v>59</v>
      </c>
      <c r="E36" s="157" t="s">
        <v>86</v>
      </c>
      <c r="F36" s="158"/>
      <c r="G36" s="47"/>
      <c r="H36" s="50" t="s">
        <v>3</v>
      </c>
      <c r="I36" s="111"/>
      <c r="J36" s="168" t="s">
        <v>60</v>
      </c>
      <c r="K36" s="102"/>
      <c r="L36" s="119">
        <v>0</v>
      </c>
      <c r="M36" s="47"/>
      <c r="N36" s="48"/>
      <c r="O36" s="42"/>
    </row>
    <row r="37" spans="1:15" ht="21" customHeight="1">
      <c r="A37" s="43"/>
      <c r="B37" s="151"/>
      <c r="C37" s="152"/>
      <c r="D37" s="71" t="s">
        <v>54</v>
      </c>
      <c r="E37" s="157" t="s">
        <v>87</v>
      </c>
      <c r="F37" s="158"/>
      <c r="G37" s="47"/>
      <c r="H37" s="52" t="s">
        <v>2</v>
      </c>
      <c r="I37" s="117"/>
      <c r="J37" s="169" t="s">
        <v>61</v>
      </c>
      <c r="K37" s="103"/>
      <c r="L37" s="120">
        <v>750</v>
      </c>
      <c r="M37" s="47"/>
      <c r="N37" s="48"/>
      <c r="O37" s="42"/>
    </row>
    <row r="38" spans="1:15" ht="21.75" customHeight="1" thickBot="1">
      <c r="A38" s="43"/>
      <c r="B38" s="151"/>
      <c r="C38" s="152"/>
      <c r="D38" s="71" t="s">
        <v>88</v>
      </c>
      <c r="E38" s="157" t="s">
        <v>43</v>
      </c>
      <c r="F38" s="158"/>
      <c r="G38" s="47"/>
      <c r="H38" s="53" t="s">
        <v>4</v>
      </c>
      <c r="I38" s="112">
        <v>128</v>
      </c>
      <c r="J38" s="169" t="s">
        <v>62</v>
      </c>
      <c r="K38" s="103"/>
      <c r="L38" s="120">
        <v>30</v>
      </c>
      <c r="M38" s="47"/>
      <c r="N38" s="48"/>
      <c r="O38" s="42"/>
    </row>
    <row r="39" spans="1:15" ht="22.5" customHeight="1" thickBot="1">
      <c r="A39" s="43"/>
      <c r="B39" s="153"/>
      <c r="C39" s="154"/>
      <c r="D39" s="72" t="s">
        <v>89</v>
      </c>
      <c r="E39" s="159" t="s">
        <v>44</v>
      </c>
      <c r="F39" s="160"/>
      <c r="G39" s="47"/>
      <c r="H39" s="44"/>
      <c r="I39" s="44"/>
      <c r="J39" s="170" t="s">
        <v>63</v>
      </c>
      <c r="K39" s="104"/>
      <c r="L39" s="121">
        <v>780</v>
      </c>
      <c r="M39" s="47"/>
      <c r="N39" s="48"/>
      <c r="O39" s="42"/>
    </row>
    <row r="40" spans="1:15" ht="15.75" thickBot="1">
      <c r="A40" s="43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8"/>
      <c r="O40" s="42"/>
    </row>
    <row r="41" spans="1:15" ht="15" customHeight="1">
      <c r="A41" s="43"/>
      <c r="B41" s="128" t="s">
        <v>1</v>
      </c>
      <c r="C41" s="128" t="s">
        <v>66</v>
      </c>
      <c r="D41" s="141" t="s">
        <v>67</v>
      </c>
      <c r="E41" s="142"/>
      <c r="F41" s="143"/>
      <c r="G41" s="144" t="s">
        <v>68</v>
      </c>
      <c r="H41" s="128" t="s">
        <v>65</v>
      </c>
      <c r="I41" s="128" t="s">
        <v>70</v>
      </c>
      <c r="J41" s="141" t="s">
        <v>67</v>
      </c>
      <c r="K41" s="142"/>
      <c r="L41" s="143"/>
      <c r="M41" s="106"/>
      <c r="N41" s="46"/>
    </row>
    <row r="42" spans="1:15" ht="15.75" thickBot="1">
      <c r="A42" s="43"/>
      <c r="B42" s="129"/>
      <c r="C42" s="129"/>
      <c r="D42" s="6" t="s">
        <v>53</v>
      </c>
      <c r="E42" s="3" t="s">
        <v>59</v>
      </c>
      <c r="F42" s="4" t="s">
        <v>69</v>
      </c>
      <c r="G42" s="145"/>
      <c r="H42" s="129"/>
      <c r="I42" s="129"/>
      <c r="J42" s="6" t="s">
        <v>53</v>
      </c>
      <c r="K42" s="3" t="s">
        <v>59</v>
      </c>
      <c r="L42" s="7" t="s">
        <v>69</v>
      </c>
      <c r="M42" s="106"/>
      <c r="N42" s="46"/>
    </row>
    <row r="43" spans="1:15" ht="30" customHeight="1">
      <c r="A43" s="43"/>
      <c r="B43" s="9">
        <v>1</v>
      </c>
      <c r="C43" s="182" t="s">
        <v>91</v>
      </c>
      <c r="D43" s="183" t="s">
        <v>92</v>
      </c>
      <c r="E43" s="184" t="s">
        <v>86</v>
      </c>
      <c r="F43" s="185">
        <v>20</v>
      </c>
      <c r="G43" s="186" t="s">
        <v>17</v>
      </c>
      <c r="H43" s="175" t="s">
        <v>71</v>
      </c>
      <c r="I43" s="186"/>
      <c r="J43" s="187"/>
      <c r="K43" s="188"/>
      <c r="L43" s="189"/>
      <c r="M43" s="44"/>
      <c r="N43" s="46"/>
    </row>
    <row r="44" spans="1:15" ht="33" customHeight="1">
      <c r="A44" s="43"/>
      <c r="B44" s="10">
        <v>2</v>
      </c>
      <c r="C44" s="190" t="s">
        <v>93</v>
      </c>
      <c r="D44" s="191" t="s">
        <v>94</v>
      </c>
      <c r="E44" s="192" t="s">
        <v>95</v>
      </c>
      <c r="F44" s="193">
        <v>35</v>
      </c>
      <c r="G44" s="194" t="s">
        <v>17</v>
      </c>
      <c r="H44" s="25" t="s">
        <v>72</v>
      </c>
      <c r="I44" s="194"/>
      <c r="J44" s="195"/>
      <c r="K44" s="177"/>
      <c r="L44" s="196"/>
      <c r="M44" s="44"/>
      <c r="N44" s="46"/>
    </row>
    <row r="45" spans="1:15" ht="30" customHeight="1" thickBot="1">
      <c r="A45" s="43"/>
      <c r="B45" s="10">
        <v>3</v>
      </c>
      <c r="C45" s="190" t="s">
        <v>91</v>
      </c>
      <c r="D45" s="191" t="s">
        <v>96</v>
      </c>
      <c r="E45" s="192" t="s">
        <v>97</v>
      </c>
      <c r="F45" s="193"/>
      <c r="G45" s="194" t="s">
        <v>46</v>
      </c>
      <c r="H45" s="26" t="s">
        <v>73</v>
      </c>
      <c r="I45" s="197"/>
      <c r="J45" s="198"/>
      <c r="K45" s="178"/>
      <c r="L45" s="199"/>
      <c r="M45" s="44"/>
      <c r="N45" s="46"/>
    </row>
    <row r="46" spans="1:15" ht="32.25" customHeight="1">
      <c r="A46" s="43"/>
      <c r="B46" s="10">
        <v>4</v>
      </c>
      <c r="C46" s="190" t="s">
        <v>93</v>
      </c>
      <c r="D46" s="191" t="s">
        <v>98</v>
      </c>
      <c r="E46" s="192" t="s">
        <v>86</v>
      </c>
      <c r="F46" s="193">
        <v>23</v>
      </c>
      <c r="G46" s="194" t="s">
        <v>17</v>
      </c>
      <c r="H46" s="204"/>
      <c r="I46" s="101"/>
      <c r="J46" s="101"/>
      <c r="K46" s="101"/>
      <c r="L46" s="101"/>
      <c r="M46" s="44"/>
      <c r="N46" s="46"/>
    </row>
    <row r="47" spans="1:15" ht="34.5" customHeight="1">
      <c r="A47" s="43"/>
      <c r="B47" s="10">
        <v>5</v>
      </c>
      <c r="C47" s="190" t="s">
        <v>91</v>
      </c>
      <c r="D47" s="191" t="s">
        <v>99</v>
      </c>
      <c r="E47" s="192" t="s">
        <v>100</v>
      </c>
      <c r="F47" s="193">
        <v>50</v>
      </c>
      <c r="G47" s="194" t="s">
        <v>17</v>
      </c>
      <c r="H47" s="211" t="s">
        <v>116</v>
      </c>
      <c r="I47" s="204"/>
      <c r="J47" s="101"/>
      <c r="K47" s="101"/>
      <c r="L47" s="101"/>
      <c r="M47" s="44"/>
      <c r="N47" s="46"/>
    </row>
    <row r="48" spans="1:15" ht="36.75" customHeight="1" thickBot="1">
      <c r="A48" s="43"/>
      <c r="B48" s="15">
        <v>6</v>
      </c>
      <c r="C48" s="200" t="s">
        <v>93</v>
      </c>
      <c r="D48" s="201" t="s">
        <v>101</v>
      </c>
      <c r="E48" s="202" t="s">
        <v>102</v>
      </c>
      <c r="F48" s="203"/>
      <c r="G48" s="197" t="s">
        <v>45</v>
      </c>
      <c r="H48" s="211" t="s">
        <v>117</v>
      </c>
      <c r="I48" s="205"/>
      <c r="J48" s="101"/>
      <c r="K48" s="101"/>
      <c r="L48" s="101"/>
      <c r="M48" s="44"/>
      <c r="N48" s="46"/>
    </row>
    <row r="49" spans="1:14" ht="15.75" thickBot="1">
      <c r="A49" s="43"/>
      <c r="B49" s="44"/>
      <c r="C49" s="45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6"/>
    </row>
    <row r="50" spans="1:14" ht="31.5" customHeight="1">
      <c r="A50" s="43"/>
      <c r="B50" s="206" t="s">
        <v>65</v>
      </c>
      <c r="C50" s="136" t="s">
        <v>103</v>
      </c>
      <c r="D50" s="137"/>
      <c r="E50" s="138" t="s">
        <v>75</v>
      </c>
      <c r="F50" s="139"/>
      <c r="G50" s="140"/>
      <c r="H50" s="44"/>
      <c r="I50" s="44"/>
      <c r="J50" s="44"/>
      <c r="K50" s="44"/>
      <c r="L50" s="44"/>
      <c r="M50" s="44"/>
      <c r="N50" s="46"/>
    </row>
    <row r="51" spans="1:14" ht="15.75" thickBot="1">
      <c r="A51" s="43"/>
      <c r="B51" s="207"/>
      <c r="C51" s="17" t="s">
        <v>53</v>
      </c>
      <c r="D51" s="18" t="s">
        <v>76</v>
      </c>
      <c r="E51" s="19" t="s">
        <v>53</v>
      </c>
      <c r="F51" s="20" t="s">
        <v>59</v>
      </c>
      <c r="G51" s="21" t="s">
        <v>69</v>
      </c>
      <c r="H51" s="44"/>
      <c r="I51" s="47"/>
      <c r="J51" s="44"/>
      <c r="K51" s="44"/>
      <c r="L51" s="44"/>
      <c r="M51" s="44"/>
      <c r="N51" s="46"/>
    </row>
    <row r="52" spans="1:14" ht="28.5" customHeight="1">
      <c r="A52" s="43"/>
      <c r="B52" s="22">
        <v>6</v>
      </c>
      <c r="C52" s="39"/>
      <c r="D52" s="27" t="s">
        <v>104</v>
      </c>
      <c r="E52" s="28" t="s">
        <v>105</v>
      </c>
      <c r="F52" s="29" t="s">
        <v>106</v>
      </c>
      <c r="G52" s="27">
        <v>40</v>
      </c>
      <c r="H52" s="213" t="s">
        <v>119</v>
      </c>
      <c r="I52" s="47"/>
      <c r="J52" s="44"/>
      <c r="K52" s="44"/>
      <c r="L52" s="44"/>
      <c r="M52" s="44"/>
      <c r="N52" s="46"/>
    </row>
    <row r="53" spans="1:14" ht="29.25" customHeight="1" thickBot="1">
      <c r="A53" s="43"/>
      <c r="B53" s="15" t="str">
        <f>IF([2]計算１!H62=0,"",[2]計算１!H62)</f>
        <v/>
      </c>
      <c r="C53" s="40"/>
      <c r="D53" s="30"/>
      <c r="E53" s="31"/>
      <c r="F53" s="32"/>
      <c r="G53" s="30"/>
      <c r="H53" s="213" t="s">
        <v>117</v>
      </c>
      <c r="I53" s="47"/>
      <c r="J53" s="44"/>
      <c r="K53" s="44"/>
      <c r="L53" s="44"/>
      <c r="M53" s="44"/>
      <c r="N53" s="46"/>
    </row>
    <row r="54" spans="1:14" ht="15.75" thickBot="1">
      <c r="A54" s="43"/>
      <c r="B54" s="44"/>
      <c r="C54" s="45"/>
      <c r="D54" s="45"/>
      <c r="E54" s="44"/>
      <c r="F54" s="44"/>
      <c r="G54" s="44"/>
      <c r="H54" s="44"/>
      <c r="I54" s="44"/>
      <c r="J54" s="44"/>
      <c r="K54" s="44"/>
      <c r="L54" s="44"/>
      <c r="M54" s="44"/>
      <c r="N54" s="46"/>
    </row>
    <row r="55" spans="1:14" ht="27.75" customHeight="1">
      <c r="A55" s="43"/>
      <c r="B55" s="128" t="s">
        <v>65</v>
      </c>
      <c r="C55" s="130" t="s">
        <v>77</v>
      </c>
      <c r="D55" s="131"/>
      <c r="E55" s="132"/>
      <c r="F55" s="141" t="s">
        <v>75</v>
      </c>
      <c r="G55" s="142"/>
      <c r="H55" s="143"/>
      <c r="I55" s="141" t="s">
        <v>78</v>
      </c>
      <c r="J55" s="143"/>
      <c r="K55" s="47"/>
      <c r="L55" s="44"/>
      <c r="M55" s="44"/>
      <c r="N55" s="46"/>
    </row>
    <row r="56" spans="1:14" ht="30.75" thickBot="1">
      <c r="A56" s="43"/>
      <c r="B56" s="129"/>
      <c r="C56" s="12" t="s">
        <v>53</v>
      </c>
      <c r="D56" s="11" t="s">
        <v>107</v>
      </c>
      <c r="E56" s="5" t="s">
        <v>80</v>
      </c>
      <c r="F56" s="6" t="s">
        <v>53</v>
      </c>
      <c r="G56" s="3" t="s">
        <v>59</v>
      </c>
      <c r="H56" s="7" t="s">
        <v>69</v>
      </c>
      <c r="I56" s="208" t="s">
        <v>53</v>
      </c>
      <c r="J56" s="5" t="s">
        <v>59</v>
      </c>
      <c r="K56" s="209"/>
      <c r="L56" s="44"/>
      <c r="M56" s="44"/>
      <c r="N56" s="46"/>
    </row>
    <row r="57" spans="1:14" ht="31.5" customHeight="1">
      <c r="A57" s="43"/>
      <c r="B57" s="24">
        <v>3</v>
      </c>
      <c r="C57" s="41"/>
      <c r="D57" s="33" t="s">
        <v>108</v>
      </c>
      <c r="E57" s="34" t="s">
        <v>109</v>
      </c>
      <c r="F57" s="28" t="s">
        <v>111</v>
      </c>
      <c r="G57" s="29" t="s">
        <v>86</v>
      </c>
      <c r="H57" s="27">
        <v>23</v>
      </c>
      <c r="I57" s="35" t="s">
        <v>110</v>
      </c>
      <c r="J57" s="210" t="s">
        <v>86</v>
      </c>
      <c r="K57" s="44"/>
      <c r="L57" s="44"/>
      <c r="M57" s="44"/>
      <c r="N57" s="46"/>
    </row>
    <row r="58" spans="1:14" ht="33.75" customHeight="1" thickBot="1">
      <c r="A58" s="43"/>
      <c r="B58" s="23" t="str">
        <f>IF([2]計算１!O62=0,"",[2]計算１!O62)</f>
        <v/>
      </c>
      <c r="C58" s="40"/>
      <c r="D58" s="36"/>
      <c r="E58" s="37"/>
      <c r="F58" s="31"/>
      <c r="G58" s="32"/>
      <c r="H58" s="30"/>
      <c r="I58" s="38"/>
      <c r="J58" s="30"/>
      <c r="K58" s="44"/>
      <c r="L58" s="44"/>
      <c r="M58" s="44"/>
      <c r="N58" s="46"/>
    </row>
    <row r="59" spans="1:14" ht="30.75" customHeight="1">
      <c r="A59" s="59"/>
      <c r="B59" s="60"/>
      <c r="C59" s="61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2"/>
    </row>
    <row r="68" spans="2:15"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</row>
    <row r="69" spans="2:15"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</row>
    <row r="70" spans="2:15"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</row>
    <row r="71" spans="2:15"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</row>
    <row r="72" spans="2:15"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</row>
    <row r="73" spans="2:15"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</row>
    <row r="74" spans="2:15"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</row>
    <row r="75" spans="2:15"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</row>
    <row r="76" spans="2:15"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</row>
  </sheetData>
  <mergeCells count="46">
    <mergeCell ref="B1:M1"/>
    <mergeCell ref="D10:F10"/>
    <mergeCell ref="E4:F4"/>
    <mergeCell ref="B10:B11"/>
    <mergeCell ref="C10:C11"/>
    <mergeCell ref="G10:G11"/>
    <mergeCell ref="J3:K3"/>
    <mergeCell ref="E5:F5"/>
    <mergeCell ref="E6:F6"/>
    <mergeCell ref="E7:F7"/>
    <mergeCell ref="E8:F8"/>
    <mergeCell ref="D3:F3"/>
    <mergeCell ref="B4:C8"/>
    <mergeCell ref="H10:H11"/>
    <mergeCell ref="I10:I11"/>
    <mergeCell ref="J10:L10"/>
    <mergeCell ref="B19:B20"/>
    <mergeCell ref="B24:B25"/>
    <mergeCell ref="C19:D19"/>
    <mergeCell ref="C24:E24"/>
    <mergeCell ref="E19:G19"/>
    <mergeCell ref="F24:H24"/>
    <mergeCell ref="I24:J24"/>
    <mergeCell ref="D34:F34"/>
    <mergeCell ref="B35:C39"/>
    <mergeCell ref="E35:F35"/>
    <mergeCell ref="E36:F36"/>
    <mergeCell ref="E37:F37"/>
    <mergeCell ref="E38:F38"/>
    <mergeCell ref="E39:F39"/>
    <mergeCell ref="A31:N31"/>
    <mergeCell ref="J34:K34"/>
    <mergeCell ref="H41:H42"/>
    <mergeCell ref="B55:B56"/>
    <mergeCell ref="C55:E55"/>
    <mergeCell ref="I41:I42"/>
    <mergeCell ref="J41:L41"/>
    <mergeCell ref="B50:B51"/>
    <mergeCell ref="C50:D50"/>
    <mergeCell ref="E50:G50"/>
    <mergeCell ref="B41:B42"/>
    <mergeCell ref="C41:C42"/>
    <mergeCell ref="D41:F41"/>
    <mergeCell ref="G41:G42"/>
    <mergeCell ref="F55:H55"/>
    <mergeCell ref="I55:J55"/>
  </mergeCells>
  <phoneticPr fontId="2"/>
  <dataValidations count="4">
    <dataValidation type="list" allowBlank="1" showInputMessage="1" showErrorMessage="1" sqref="M12:M14 M43:M45">
      <formula1>$C$4:$C$5</formula1>
    </dataValidation>
    <dataValidation type="list" allowBlank="1" showInputMessage="1" showErrorMessage="1" sqref="G43:G48">
      <formula1>$G$3:$G$5</formula1>
    </dataValidation>
    <dataValidation type="list" allowBlank="1" showInputMessage="1" showErrorMessage="1" sqref="E57:E58">
      <formula1>$L$4:$L$4</formula1>
    </dataValidation>
    <dataValidation type="list" allowBlank="1" showInputMessage="1" showErrorMessage="1" sqref="D57:D58">
      <formula1>$M$3:$M$5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計算!$B$4:$B$5</xm:f>
          </x14:formula1>
          <xm:sqref>I12:I14 C12:C18</xm:sqref>
        </x14:dataValidation>
        <x14:dataValidation type="list" allowBlank="1" showInputMessage="1" showErrorMessage="1">
          <x14:formula1>
            <xm:f>計算!$G$3:$G$5</xm:f>
          </x14:formula1>
          <xm:sqref>G12:G18</xm:sqref>
        </x14:dataValidation>
        <x14:dataValidation type="list" allowBlank="1" showInputMessage="1" showErrorMessage="1">
          <x14:formula1>
            <xm:f>計算!$L$3:$L$5</xm:f>
          </x14:formula1>
          <xm:sqref>D26:D27</xm:sqref>
        </x14:dataValidation>
        <x14:dataValidation type="list" allowBlank="1" showInputMessage="1" showErrorMessage="1">
          <x14:formula1>
            <xm:f>計算!$N$3:$N$4</xm:f>
          </x14:formula1>
          <xm:sqref>E26:E27</xm:sqref>
        </x14:dataValidation>
        <x14:dataValidation type="list" allowBlank="1" showInputMessage="1" showErrorMessage="1">
          <x14:formula1>
            <xm:f>アドバンテージ表!$A$10:$A$12</xm:f>
          </x14:formula1>
          <xm:sqref>D21:D22</xm:sqref>
        </x14:dataValidation>
        <x14:dataValidation type="list" allowBlank="1" showInputMessage="1" showErrorMessage="1">
          <x14:formula1>
            <xm:f>[1]アドバンテージ表!#REF!</xm:f>
          </x14:formula1>
          <xm:sqref>D52:D53</xm:sqref>
        </x14:dataValidation>
        <x14:dataValidation type="list" allowBlank="1" showInputMessage="1" showErrorMessage="1">
          <x14:formula1>
            <xm:f>[1]Calculation!#REF!</xm:f>
          </x14:formula1>
          <xm:sqref>C43:C48 I43:I45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9"/>
  <sheetViews>
    <sheetView zoomScale="85" zoomScaleNormal="85" workbookViewId="0">
      <selection activeCell="N5" sqref="N5"/>
    </sheetView>
  </sheetViews>
  <sheetFormatPr defaultRowHeight="15"/>
  <cols>
    <col min="4" max="4" width="18.5703125" bestFit="1" customWidth="1"/>
  </cols>
  <sheetData>
    <row r="1" spans="2:19">
      <c r="S1" t="s">
        <v>25</v>
      </c>
    </row>
    <row r="2" spans="2:19">
      <c r="B2" t="s">
        <v>5</v>
      </c>
      <c r="D2" t="s">
        <v>8</v>
      </c>
      <c r="G2" t="s">
        <v>6</v>
      </c>
      <c r="I2" t="s">
        <v>16</v>
      </c>
      <c r="L2" t="s">
        <v>22</v>
      </c>
      <c r="N2" t="s">
        <v>21</v>
      </c>
    </row>
    <row r="3" spans="2:19">
      <c r="C3" t="s">
        <v>9</v>
      </c>
      <c r="D3">
        <f>IF(EXACT(参加申し込み!C12,$B$5),-1,IF(EXACT(参加申し込み!C12,$B$4),1,0))</f>
        <v>1</v>
      </c>
      <c r="G3" t="s">
        <v>18</v>
      </c>
      <c r="I3">
        <v>1</v>
      </c>
      <c r="J3">
        <f>IF(OR(EXACT($G$4,参加申し込み!G12),EXACT(計算!$G$5,参加申し込み!G12)),参加申し込み!G21,参加申し込み!F12)</f>
        <v>0</v>
      </c>
      <c r="L3" t="s">
        <v>112</v>
      </c>
      <c r="M3">
        <v>0</v>
      </c>
      <c r="N3" t="s">
        <v>114</v>
      </c>
      <c r="O3">
        <v>0</v>
      </c>
      <c r="S3" t="s">
        <v>26</v>
      </c>
    </row>
    <row r="4" spans="2:19">
      <c r="B4" t="s">
        <v>91</v>
      </c>
      <c r="C4" t="s">
        <v>10</v>
      </c>
      <c r="D4">
        <f>IF(EXACT(参加申し込み!C13,$B$5),-1,IF(EXACT(参加申し込み!C13,$B$4),1,0))</f>
        <v>-1</v>
      </c>
      <c r="E4">
        <f>IF(D3=D4,0,1)</f>
        <v>1</v>
      </c>
      <c r="G4" t="s">
        <v>19</v>
      </c>
      <c r="I4">
        <v>2</v>
      </c>
      <c r="J4">
        <f>IF(OR(EXACT($G$4,参加申し込み!G13),EXACT(計算!$G$5,参加申し込み!G13)),参加申し込み!G22,25)</f>
        <v>25</v>
      </c>
      <c r="L4" t="s">
        <v>108</v>
      </c>
      <c r="M4">
        <v>150</v>
      </c>
      <c r="N4" t="s">
        <v>115</v>
      </c>
      <c r="O4">
        <v>330</v>
      </c>
    </row>
    <row r="5" spans="2:19">
      <c r="B5" t="s">
        <v>93</v>
      </c>
      <c r="C5" t="s">
        <v>11</v>
      </c>
      <c r="D5">
        <f>IF(EXACT(参加申し込み!C14,$B$5),-1,IF(EXACT(参加申し込み!C14,$B$4),1,0))</f>
        <v>1</v>
      </c>
      <c r="E5">
        <f t="shared" ref="E5:E8" si="0">IF(D4=D5,0,1)</f>
        <v>1</v>
      </c>
      <c r="G5" t="s">
        <v>20</v>
      </c>
      <c r="I5">
        <v>3</v>
      </c>
      <c r="J5">
        <f>IF(OR(EXACT($G$4,参加申し込み!G14),EXACT(計算!$G$5,参加申し込み!G14)),参加申し込み!G23,参加申し込み!F14)</f>
        <v>0</v>
      </c>
      <c r="L5" t="s">
        <v>113</v>
      </c>
      <c r="M5">
        <v>0</v>
      </c>
    </row>
    <row r="6" spans="2:19">
      <c r="C6" t="s">
        <v>12</v>
      </c>
      <c r="D6">
        <f>IF(EXACT(参加申し込み!C15,$B$5),-1,IF(EXACT(参加申し込み!C15,$B$4),1,0))</f>
        <v>-1</v>
      </c>
      <c r="E6">
        <f t="shared" si="0"/>
        <v>1</v>
      </c>
      <c r="I6">
        <v>4</v>
      </c>
      <c r="J6">
        <f>IF(OR(EXACT($G$4,参加申し込み!G15),EXACT(計算!$G$5,参加申し込み!G15)),参加申し込み!G24,参加申し込み!F15)</f>
        <v>0</v>
      </c>
    </row>
    <row r="7" spans="2:19">
      <c r="C7" t="s">
        <v>13</v>
      </c>
      <c r="D7">
        <f>IF(EXACT(参加申し込み!C16,$B$5),-1,IF(EXACT(参加申し込み!C16,$B$4),1,0))</f>
        <v>1</v>
      </c>
      <c r="E7">
        <f t="shared" si="0"/>
        <v>1</v>
      </c>
      <c r="G7" t="s">
        <v>7</v>
      </c>
      <c r="I7">
        <v>5</v>
      </c>
      <c r="J7">
        <f>IF(OR(EXACT($G$4,参加申し込み!G16),EXACT(計算!$G$5,参加申し込み!G16)),参加申し込み!G25,参加申し込み!F16)</f>
        <v>0</v>
      </c>
    </row>
    <row r="8" spans="2:19">
      <c r="C8" t="s">
        <v>14</v>
      </c>
      <c r="D8">
        <f>IF(EXACT(参加申し込み!C17,$B$5),-1,IF(EXACT(参加申し込み!C17,$B$4),1,0))</f>
        <v>-1</v>
      </c>
      <c r="E8">
        <f t="shared" si="0"/>
        <v>1</v>
      </c>
      <c r="G8">
        <f>COUNTIF(参加申し込み!$G$12:$G$17,$G$4)</f>
        <v>0</v>
      </c>
      <c r="I8">
        <v>6</v>
      </c>
      <c r="J8">
        <f>IF(OR(EXACT($G$4,参加申し込み!G17),EXACT(計算!$G$5,参加申し込み!G17)),参加申し込み!G26,参加申し込み!F17)</f>
        <v>0</v>
      </c>
    </row>
    <row r="9" spans="2:19">
      <c r="D9">
        <f>SUM(D3:D8)</f>
        <v>0</v>
      </c>
      <c r="E9">
        <f>SUM(E4:E8)</f>
        <v>5</v>
      </c>
      <c r="G9">
        <f>COUNTIF(参加申し込み!$G$12:$G$17,$G$5)</f>
        <v>0</v>
      </c>
    </row>
    <row r="12" spans="2:19">
      <c r="G12" t="s">
        <v>23</v>
      </c>
    </row>
    <row r="16" spans="2:19">
      <c r="B16" s="13" t="s">
        <v>16</v>
      </c>
      <c r="C16" s="16"/>
      <c r="G16" s="13"/>
      <c r="H16" t="s">
        <v>24</v>
      </c>
      <c r="I16" s="13"/>
      <c r="J16" s="13"/>
      <c r="K16" s="13"/>
      <c r="N16" t="s">
        <v>24</v>
      </c>
      <c r="O16" s="13"/>
      <c r="P16" s="13"/>
      <c r="Q16" s="13"/>
    </row>
    <row r="17" spans="2:17">
      <c r="B17" s="13" t="s">
        <v>18</v>
      </c>
      <c r="H17" t="str">
        <f>IF(参加申し込み!G12=計算!$G$5,1,"0")</f>
        <v>0</v>
      </c>
      <c r="I17">
        <f>SUM(H17)</f>
        <v>0</v>
      </c>
      <c r="J17">
        <f>ROW()-16</f>
        <v>1</v>
      </c>
      <c r="K17" s="13" t="str">
        <f>IF(H17=1,J17,"")</f>
        <v/>
      </c>
      <c r="N17">
        <f>IF(参加申し込み!G12=計算!$G$4,1,0)</f>
        <v>0</v>
      </c>
      <c r="O17">
        <f>SUM(N17)</f>
        <v>0</v>
      </c>
      <c r="P17">
        <f>ROW()-16</f>
        <v>1</v>
      </c>
      <c r="Q17" s="13" t="str">
        <f>IF(N17=1,P17,"-1")</f>
        <v>-1</v>
      </c>
    </row>
    <row r="18" spans="2:17">
      <c r="B18">
        <f>IF(参加申し込み!G12&lt;&gt;計算!$G$3,0,参加申し込み!F12)</f>
        <v>0</v>
      </c>
      <c r="H18" t="str">
        <f>IF(参加申し込み!G13=計算!$G$5,1,"0")</f>
        <v>0</v>
      </c>
      <c r="I18">
        <f>SUM($H$17:H18)</f>
        <v>0</v>
      </c>
      <c r="J18">
        <f t="shared" ref="J18:J22" si="1">ROW()-16</f>
        <v>2</v>
      </c>
      <c r="K18" s="13" t="str">
        <f t="shared" ref="K18:K22" si="2">IF(H18=1,J18,"")</f>
        <v/>
      </c>
      <c r="N18">
        <f>IF(参加申し込み!G13=計算!$G$4,1,0)</f>
        <v>0</v>
      </c>
      <c r="O18">
        <f>SUM($N$17:N18)</f>
        <v>0</v>
      </c>
      <c r="P18">
        <f t="shared" ref="P18:P21" si="3">ROW()-16</f>
        <v>2</v>
      </c>
      <c r="Q18" s="13" t="str">
        <f t="shared" ref="Q18:Q22" si="4">IF(N18=1,P18,"-1")</f>
        <v>-1</v>
      </c>
    </row>
    <row r="19" spans="2:17">
      <c r="B19">
        <f>IF(参加申し込み!G13&lt;&gt;計算!$G$3,0,参加申し込み!F13)</f>
        <v>0</v>
      </c>
      <c r="H19" t="str">
        <f>IF(参加申し込み!G14=計算!$G$5,1,"0")</f>
        <v>0</v>
      </c>
      <c r="I19">
        <f>SUM($H$17:H19)</f>
        <v>0</v>
      </c>
      <c r="J19">
        <f t="shared" si="1"/>
        <v>3</v>
      </c>
      <c r="K19" s="13" t="str">
        <f t="shared" si="2"/>
        <v/>
      </c>
      <c r="N19">
        <f>IF(参加申し込み!G14=計算!$G$4,1,0)</f>
        <v>0</v>
      </c>
      <c r="O19">
        <f>IF(O18=2,"",SUM($N$17:N19))</f>
        <v>0</v>
      </c>
      <c r="P19">
        <f t="shared" si="3"/>
        <v>3</v>
      </c>
      <c r="Q19" s="13" t="str">
        <f t="shared" si="4"/>
        <v>-1</v>
      </c>
    </row>
    <row r="20" spans="2:17">
      <c r="B20">
        <f>IF(参加申し込み!G14&lt;&gt;計算!$G$3,0,参加申し込み!F14)</f>
        <v>0</v>
      </c>
      <c r="H20" t="str">
        <f>IF(参加申し込み!G15=計算!$G$5,1,"0")</f>
        <v>0</v>
      </c>
      <c r="I20">
        <f>SUM($H$17:H20)</f>
        <v>0</v>
      </c>
      <c r="J20">
        <f t="shared" si="1"/>
        <v>4</v>
      </c>
      <c r="K20" s="13" t="str">
        <f t="shared" si="2"/>
        <v/>
      </c>
      <c r="N20">
        <f>IF(参加申し込み!G15=計算!$G$4,1,0)</f>
        <v>0</v>
      </c>
      <c r="O20">
        <f>SUM($N$17:N20)</f>
        <v>0</v>
      </c>
      <c r="P20">
        <f t="shared" si="3"/>
        <v>4</v>
      </c>
      <c r="Q20" s="13" t="str">
        <f t="shared" si="4"/>
        <v>-1</v>
      </c>
    </row>
    <row r="21" spans="2:17">
      <c r="B21">
        <f>IF(参加申し込み!G15&lt;&gt;計算!$G$3,0,参加申し込み!F15)</f>
        <v>0</v>
      </c>
      <c r="H21" t="str">
        <f>IF(参加申し込み!G16=計算!$G$5,1,"0")</f>
        <v>0</v>
      </c>
      <c r="I21">
        <f>SUM($H$17:H21)</f>
        <v>0</v>
      </c>
      <c r="J21">
        <f t="shared" si="1"/>
        <v>5</v>
      </c>
      <c r="K21" s="13" t="str">
        <f t="shared" si="2"/>
        <v/>
      </c>
      <c r="N21">
        <f>IF(参加申し込み!G16=計算!$G$4,1,0)</f>
        <v>0</v>
      </c>
      <c r="O21">
        <f>SUM($N$17:N21)</f>
        <v>0</v>
      </c>
      <c r="P21">
        <f t="shared" si="3"/>
        <v>5</v>
      </c>
      <c r="Q21" s="13" t="str">
        <f t="shared" si="4"/>
        <v>-1</v>
      </c>
    </row>
    <row r="22" spans="2:17">
      <c r="B22">
        <f>IF(参加申し込み!G16&lt;&gt;計算!$G$3,0,参加申し込み!F16)</f>
        <v>0</v>
      </c>
      <c r="H22" t="str">
        <f>IF(参加申し込み!G17=計算!$G$5,1,"0")</f>
        <v>0</v>
      </c>
      <c r="I22">
        <f>SUM($H$17:H22)</f>
        <v>0</v>
      </c>
      <c r="J22">
        <f t="shared" si="1"/>
        <v>6</v>
      </c>
      <c r="K22" s="13" t="str">
        <f t="shared" si="2"/>
        <v/>
      </c>
      <c r="N22">
        <f>IF(参加申し込み!G17=計算!$G$4,1,0)</f>
        <v>0</v>
      </c>
      <c r="O22">
        <f>SUM($N$17:N22)</f>
        <v>0</v>
      </c>
      <c r="P22">
        <f>ROW()-16</f>
        <v>6</v>
      </c>
      <c r="Q22" s="13" t="str">
        <f t="shared" si="4"/>
        <v>-1</v>
      </c>
    </row>
    <row r="23" spans="2:17">
      <c r="B23">
        <f>IF(参加申し込み!G17&lt;&gt;計算!$G$3,0,参加申し込み!F17)</f>
        <v>0</v>
      </c>
      <c r="K23" s="13"/>
    </row>
    <row r="24" spans="2:17">
      <c r="B24" t="s">
        <v>20</v>
      </c>
      <c r="I24">
        <f>IF(MIN(K17:K22)=-1,"",MIN(K17:K22))</f>
        <v>0</v>
      </c>
      <c r="K24" s="13"/>
      <c r="P24">
        <f>IF(MIN(Q17:Q22)=-1,"",MIN(Q17:Q22))</f>
        <v>0</v>
      </c>
    </row>
    <row r="25" spans="2:17">
      <c r="B25">
        <f>IF(参加申し込み!B21="",0,参加申し込み!G21)</f>
        <v>0</v>
      </c>
      <c r="I25" t="str">
        <f>IF(MAX(K17:K22)=-1,"",IF(MAX(K17:K22)=I24,"",MAX(K17:K22)))</f>
        <v/>
      </c>
      <c r="P25" t="str">
        <f>IF(MAX(Q17:Q22)=-1,"",IF(MAX(Q17:Q22)=P24,"",MAX(Q17:Q22)))</f>
        <v/>
      </c>
    </row>
    <row r="26" spans="2:17">
      <c r="B26">
        <f>IF(計算!B22="",0,参加申し込み!G22)</f>
        <v>0</v>
      </c>
    </row>
    <row r="27" spans="2:17">
      <c r="B27" t="s">
        <v>19</v>
      </c>
    </row>
    <row r="28" spans="2:17">
      <c r="E28" t="str">
        <f>IF(参加申し込み!E26="","",参加申し込み!K26)</f>
        <v/>
      </c>
    </row>
    <row r="29" spans="2:17">
      <c r="E29" t="str">
        <f>IF(参加申し込み!E27="","",参加申し込み!K27)</f>
        <v/>
      </c>
    </row>
  </sheetData>
  <phoneticPr fontId="2"/>
  <dataValidations count="1">
    <dataValidation type="list" allowBlank="1" showInputMessage="1" showErrorMessage="1" sqref="C16">
      <formula1>$B$4:$B$5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5"/>
  <sheetViews>
    <sheetView zoomScale="145" zoomScaleNormal="145" workbookViewId="0">
      <selection activeCell="F12" sqref="F12"/>
    </sheetView>
  </sheetViews>
  <sheetFormatPr defaultRowHeight="15"/>
  <cols>
    <col min="1" max="1" width="18.5703125" bestFit="1" customWidth="1"/>
    <col min="3" max="3" width="10" bestFit="1" customWidth="1"/>
    <col min="5" max="5" width="18.5703125" customWidth="1"/>
    <col min="6" max="8" width="17.42578125" bestFit="1" customWidth="1"/>
    <col min="10" max="11" width="17.42578125" bestFit="1" customWidth="1"/>
  </cols>
  <sheetData>
    <row r="3" spans="1:9">
      <c r="A3" t="s">
        <v>36</v>
      </c>
      <c r="B3">
        <f>IF(計算!P24=0,0,600)</f>
        <v>0</v>
      </c>
      <c r="C3" t="s">
        <v>37</v>
      </c>
      <c r="D3" t="str">
        <f>IF(計算!P25="","",600)</f>
        <v/>
      </c>
      <c r="E3" t="s">
        <v>30</v>
      </c>
      <c r="G3" t="s">
        <v>16</v>
      </c>
    </row>
    <row r="4" spans="1:9">
      <c r="A4" t="s">
        <v>39</v>
      </c>
      <c r="B4">
        <f>IF(B3=0,0,IF(参加申し込み!E26=計算!N3,計算!O3,計算!O4))</f>
        <v>0</v>
      </c>
      <c r="C4" t="s">
        <v>40</v>
      </c>
      <c r="D4">
        <f>IF(D3="",0,IF(参加申し込み!E27=計算!N3,計算!O3,計算!O4))</f>
        <v>0</v>
      </c>
      <c r="E4" t="s">
        <v>32</v>
      </c>
      <c r="F4">
        <v>15</v>
      </c>
      <c r="G4" t="s">
        <v>29</v>
      </c>
      <c r="H4">
        <v>300</v>
      </c>
    </row>
    <row r="5" spans="1:9">
      <c r="A5" t="s">
        <v>41</v>
      </c>
      <c r="B5">
        <f>IF(B3=0,0,IF(参加申し込み!D26=計算!L4,計算!M4,計算!M3))</f>
        <v>0</v>
      </c>
      <c r="C5" t="s">
        <v>42</v>
      </c>
      <c r="D5">
        <f>IF(B3=0,0,IF(参加申し込み!D27=計算!L4,計算!M4,計算!M3))</f>
        <v>0</v>
      </c>
      <c r="E5" t="s">
        <v>33</v>
      </c>
      <c r="F5">
        <v>30</v>
      </c>
      <c r="G5" t="s">
        <v>29</v>
      </c>
      <c r="H5">
        <v>180</v>
      </c>
    </row>
    <row r="6" spans="1:9">
      <c r="B6">
        <f>SUM(B3:B5)</f>
        <v>0</v>
      </c>
      <c r="D6">
        <f>SUM(D3:D5)</f>
        <v>0</v>
      </c>
      <c r="E6" t="s">
        <v>34</v>
      </c>
      <c r="F6">
        <v>60</v>
      </c>
      <c r="G6">
        <f>参加申し込み!I7</f>
        <v>0</v>
      </c>
      <c r="H6">
        <f>IF(G6&gt;H5,G6*2,0)</f>
        <v>0</v>
      </c>
    </row>
    <row r="9" spans="1:9">
      <c r="A9" t="s">
        <v>31</v>
      </c>
      <c r="B9" s="13"/>
      <c r="C9" s="13"/>
      <c r="D9" s="13"/>
    </row>
    <row r="10" spans="1:9">
      <c r="A10" t="s">
        <v>32</v>
      </c>
      <c r="B10">
        <v>15</v>
      </c>
    </row>
    <row r="11" spans="1:9">
      <c r="A11" t="s">
        <v>33</v>
      </c>
      <c r="B11">
        <v>30</v>
      </c>
      <c r="F11" t="s">
        <v>35</v>
      </c>
      <c r="G11" t="s">
        <v>28</v>
      </c>
      <c r="H11" t="s">
        <v>38</v>
      </c>
      <c r="I11" t="s">
        <v>27</v>
      </c>
    </row>
    <row r="12" spans="1:9">
      <c r="A12" t="s">
        <v>34</v>
      </c>
      <c r="B12">
        <v>60</v>
      </c>
      <c r="F12">
        <f>SUM(A15:B15)</f>
        <v>0</v>
      </c>
      <c r="G12">
        <f>H6</f>
        <v>0</v>
      </c>
      <c r="H12">
        <f>SUM(B6,D6)</f>
        <v>0</v>
      </c>
      <c r="I12">
        <f>SUM(F12:H12)</f>
        <v>0</v>
      </c>
    </row>
    <row r="14" spans="1:9">
      <c r="A14" s="2">
        <v>1</v>
      </c>
      <c r="B14">
        <v>2</v>
      </c>
    </row>
    <row r="15" spans="1:9">
      <c r="A15" t="str">
        <f>IF(参加申し込み!B21="","",IF(参加申し込み!D21=A10,B10,IF(参加申し込み!D21=A11,B11,B12)))</f>
        <v/>
      </c>
      <c r="B15" t="str">
        <f>IF(参加申し込み!B22="","",IF(参加申し込み!D22=A10,B10,IF(参加申し込み!D22=A11,B11,B12)))</f>
        <v/>
      </c>
    </row>
  </sheetData>
  <sheetProtection password="C20E" sheet="1" objects="1" scenarios="1"/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参加申し込み</vt:lpstr>
      <vt:lpstr>計算</vt:lpstr>
      <vt:lpstr>アドバンテージ表</vt:lpstr>
      <vt:lpstr>Animal</vt:lpstr>
      <vt:lpstr>Person</vt:lpstr>
      <vt:lpstr>Robot</vt:lpstr>
      <vt:lpstr>Type</vt:lpstr>
      <vt:lpstr>チーム情報</vt:lpstr>
      <vt:lpstr>補欠情報</vt:lpstr>
      <vt:lpstr>走者情報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ura</dc:creator>
  <cp:lastModifiedBy>Pravous</cp:lastModifiedBy>
  <dcterms:created xsi:type="dcterms:W3CDTF">2013-12-20T11:25:32Z</dcterms:created>
  <dcterms:modified xsi:type="dcterms:W3CDTF">2017-03-08T10:05:42Z</dcterms:modified>
</cp:coreProperties>
</file>