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0" windowWidth="24000" windowHeight="10220" activeTab="0"/>
  </bookViews>
  <sheets>
    <sheet name="参加申し込み" sheetId="1" r:id="rId1"/>
    <sheet name="計算" sheetId="2" state="hidden" r:id="rId2"/>
    <sheet name="アドバンテージ表" sheetId="3" state="hidden" r:id="rId3"/>
  </sheets>
  <definedNames>
    <definedName name="Animal">'計算'!$K$3</definedName>
    <definedName name="Person">'計算'!$I$3:$I$4</definedName>
    <definedName name="Robot">'計算'!$J$3</definedName>
    <definedName name="Type">'計算'!$I$2:$K$2</definedName>
    <definedName name="チーム情報">'参加申し込み'!$B$2:$F$8</definedName>
    <definedName name="走者情報">'参加申し込み'!$C$12:$G$17</definedName>
    <definedName name="補欠情報">'参加申し込み'!$I$12:$M$14</definedName>
  </definedNames>
  <calcPr fullCalcOnLoad="1"/>
</workbook>
</file>

<file path=xl/sharedStrings.xml><?xml version="1.0" encoding="utf-8"?>
<sst xmlns="http://schemas.openxmlformats.org/spreadsheetml/2006/main" count="231" uniqueCount="122">
  <si>
    <t>チーム名</t>
  </si>
  <si>
    <t>所属</t>
  </si>
  <si>
    <t>住所</t>
  </si>
  <si>
    <t>電話番号</t>
  </si>
  <si>
    <t>E-mail</t>
  </si>
  <si>
    <t>区間</t>
  </si>
  <si>
    <t>ランナー</t>
  </si>
  <si>
    <t>女</t>
  </si>
  <si>
    <t>氏名</t>
  </si>
  <si>
    <t>申込み年月日</t>
  </si>
  <si>
    <t>チーム番号</t>
  </si>
  <si>
    <t>受付年月日</t>
  </si>
  <si>
    <t>記入例</t>
  </si>
  <si>
    <r>
      <rPr>
        <sz val="9"/>
        <color indexed="8"/>
        <rFont val="Calibri"/>
        <family val="0"/>
      </rPr>
      <t>（ふりがな）</t>
    </r>
    <r>
      <rPr>
        <sz val="11"/>
        <color theme="1"/>
        <rFont val="Calibri"/>
        <family val="0"/>
      </rPr>
      <t xml:space="preserve">
氏名</t>
    </r>
  </si>
  <si>
    <t>チーム代表者</t>
  </si>
  <si>
    <t>区分</t>
  </si>
  <si>
    <t>所属／職</t>
  </si>
  <si>
    <t>総年齢</t>
  </si>
  <si>
    <t>補欠</t>
  </si>
  <si>
    <t>性別　</t>
  </si>
  <si>
    <t>男　</t>
  </si>
  <si>
    <t>区分</t>
  </si>
  <si>
    <t>数</t>
  </si>
  <si>
    <t>表の管理</t>
  </si>
  <si>
    <t>1走目</t>
  </si>
  <si>
    <t>2走目</t>
  </si>
  <si>
    <t>3走目</t>
  </si>
  <si>
    <t>4走目</t>
  </si>
  <si>
    <t>5走目</t>
  </si>
  <si>
    <t>6走目</t>
  </si>
  <si>
    <t>年齢（１</t>
  </si>
  <si>
    <t>性別</t>
  </si>
  <si>
    <t xml:space="preserve">Regulation </t>
  </si>
  <si>
    <t>年齢</t>
  </si>
  <si>
    <t>[P]</t>
  </si>
  <si>
    <t>[P]</t>
  </si>
  <si>
    <t>[R]</t>
  </si>
  <si>
    <t>[A]</t>
  </si>
  <si>
    <t>[A]の場合</t>
  </si>
  <si>
    <t>[R]の場合</t>
  </si>
  <si>
    <t>操作方法</t>
  </si>
  <si>
    <t>移動方法</t>
  </si>
  <si>
    <t>車輪</t>
  </si>
  <si>
    <t>2足歩行</t>
  </si>
  <si>
    <t>カウント</t>
  </si>
  <si>
    <t>区間</t>
  </si>
  <si>
    <t>[A}の伴走者</t>
  </si>
  <si>
    <t>[R]の伴走者</t>
  </si>
  <si>
    <t>[R]の操縦者</t>
  </si>
  <si>
    <t>位置</t>
  </si>
  <si>
    <t>区間</t>
  </si>
  <si>
    <t>アドバンテージ計算</t>
  </si>
  <si>
    <t>年齢アドバンテージ</t>
  </si>
  <si>
    <t>アドバンテージ合計</t>
  </si>
  <si>
    <t>年齢アドバンテージ</t>
  </si>
  <si>
    <t>年齢しきい値</t>
  </si>
  <si>
    <t>[P]アドバンテージ（秒）</t>
  </si>
  <si>
    <t>総合アドバンテージ（秒）</t>
  </si>
  <si>
    <t>アニマル</t>
  </si>
  <si>
    <t>[A]アドバンテージ（秒）</t>
  </si>
  <si>
    <t>[R]アドバンテージ（秒）</t>
  </si>
  <si>
    <t>体高</t>
  </si>
  <si>
    <t>体高</t>
  </si>
  <si>
    <t>40cm以上50cm未満</t>
  </si>
  <si>
    <t>30cm以上40cm未満</t>
  </si>
  <si>
    <t>30cm未満　</t>
  </si>
  <si>
    <t>動物アドバンテージ</t>
  </si>
  <si>
    <t>ロボット1</t>
  </si>
  <si>
    <t>ロボット2</t>
  </si>
  <si>
    <t>ロボットアドバンテージ</t>
  </si>
  <si>
    <t>操作方法1</t>
  </si>
  <si>
    <t>操作方法2</t>
  </si>
  <si>
    <t>タイヤ1</t>
  </si>
  <si>
    <t>タイヤ2</t>
  </si>
  <si>
    <t>月</t>
  </si>
  <si>
    <t>日</t>
  </si>
  <si>
    <t>ひびきのマンモス</t>
  </si>
  <si>
    <t>九工　太郎</t>
  </si>
  <si>
    <t>九工大</t>
  </si>
  <si>
    <t>ひびきの</t>
  </si>
  <si>
    <t>090-****-****</t>
  </si>
  <si>
    <t>***＠***</t>
  </si>
  <si>
    <t>響　桃子</t>
  </si>
  <si>
    <t>主婦</t>
  </si>
  <si>
    <t>アシモフ一号</t>
  </si>
  <si>
    <t>**大</t>
  </si>
  <si>
    <t>響　梅子</t>
  </si>
  <si>
    <t>九州　次郎</t>
  </si>
  <si>
    <t>○×工業</t>
  </si>
  <si>
    <t>ワンタ</t>
  </si>
  <si>
    <t>□家</t>
  </si>
  <si>
    <t>[A]</t>
  </si>
  <si>
    <t>[R]</t>
  </si>
  <si>
    <t>足立　基之</t>
  </si>
  <si>
    <t>浦　ロボ子</t>
  </si>
  <si>
    <t>犬塚　竹子</t>
  </si>
  <si>
    <t>▲□農園</t>
  </si>
  <si>
    <t>年齢</t>
  </si>
  <si>
    <t>一般名</t>
  </si>
  <si>
    <t>移動方式</t>
  </si>
  <si>
    <t>性別　*</t>
  </si>
  <si>
    <t>体高　*</t>
  </si>
  <si>
    <t>移動方式　*</t>
  </si>
  <si>
    <t>操作方法*</t>
  </si>
  <si>
    <t>3足以上</t>
  </si>
  <si>
    <t>自律</t>
  </si>
  <si>
    <t>リモート操作</t>
  </si>
  <si>
    <t>2017年</t>
  </si>
  <si>
    <r>
      <rPr>
        <sz val="9"/>
        <color indexed="8"/>
        <rFont val="Calibri"/>
        <family val="0"/>
      </rPr>
      <t>（ふりがな）</t>
    </r>
    <r>
      <rPr>
        <sz val="11"/>
        <color theme="1"/>
        <rFont val="Calibri"/>
        <family val="0"/>
      </rPr>
      <t xml:space="preserve">
氏名</t>
    </r>
  </si>
  <si>
    <t>3月</t>
  </si>
  <si>
    <t>10日</t>
  </si>
  <si>
    <t>Clear</t>
  </si>
  <si>
    <t>※ 青い部分を記入してください。</t>
  </si>
  <si>
    <t>　　※ [A]と[R]ランナーがいる場合は緑部分を入力ください。</t>
  </si>
  <si>
    <t>　　*体高: 30cm未満、30cm-40cm、41cm以上</t>
  </si>
  <si>
    <t>　　*移動方式：二足、多足・車輪</t>
  </si>
  <si>
    <t>　　*操作方式：リモート操作、自律</t>
  </si>
  <si>
    <t>　　※ [P]・・・ 人間　 [R]・・・ロボット　[A]・・・動物</t>
  </si>
  <si>
    <t>30cm-40cm</t>
  </si>
  <si>
    <t>　　※ランナー名（[R]と[A]の場合）</t>
  </si>
  <si>
    <t>第5回学研ヒルズ学際駅伝大会 参加申込書</t>
  </si>
  <si>
    <t>2019年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</si>
</sst>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55">
    <font>
      <sz val="11"/>
      <color theme="1"/>
      <name val="Calibri"/>
      <family val="0"/>
    </font>
    <font>
      <sz val="11"/>
      <color indexed="8"/>
      <name val="Calibri"/>
      <family val="0"/>
    </font>
    <font>
      <sz val="6"/>
      <name val="Calibri"/>
      <family val="0"/>
    </font>
    <font>
      <sz val="9"/>
      <color indexed="8"/>
      <name val="Calibri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b/>
      <sz val="11"/>
      <color indexed="9"/>
      <name val="Yu Gothic"/>
      <family val="0"/>
    </font>
    <font>
      <i/>
      <sz val="11"/>
      <color indexed="23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sz val="11"/>
      <color indexed="62"/>
      <name val="Yu Gothic"/>
      <family val="0"/>
    </font>
    <font>
      <sz val="11"/>
      <color indexed="52"/>
      <name val="Yu Gothic"/>
      <family val="0"/>
    </font>
    <font>
      <sz val="11"/>
      <color indexed="60"/>
      <name val="Yu Gothic"/>
      <family val="0"/>
    </font>
    <font>
      <b/>
      <sz val="11"/>
      <color indexed="63"/>
      <name val="Yu Gothic"/>
      <family val="0"/>
    </font>
    <font>
      <sz val="18"/>
      <color indexed="56"/>
      <name val="Yu Gothic Light"/>
      <family val="0"/>
    </font>
    <font>
      <b/>
      <sz val="11"/>
      <color indexed="8"/>
      <name val="Yu Gothic"/>
      <family val="0"/>
    </font>
    <font>
      <sz val="11"/>
      <color indexed="10"/>
      <name val="Yu Gothic"/>
      <family val="0"/>
    </font>
    <font>
      <b/>
      <sz val="16"/>
      <color indexed="15"/>
      <name val="Yu Gothic"/>
      <family val="0"/>
    </font>
    <font>
      <sz val="22"/>
      <color indexed="8"/>
      <name val="Yu Gothic"/>
      <family val="0"/>
    </font>
    <font>
      <b/>
      <sz val="18"/>
      <color indexed="15"/>
      <name val="Yu Gothic"/>
      <family val="0"/>
    </font>
    <font>
      <b/>
      <sz val="18"/>
      <color indexed="50"/>
      <name val="Yu Gothic"/>
      <family val="0"/>
    </font>
    <font>
      <b/>
      <sz val="18"/>
      <color indexed="62"/>
      <name val="Yu Gothic"/>
      <family val="0"/>
    </font>
    <font>
      <b/>
      <sz val="18"/>
      <color indexed="53"/>
      <name val="Yu Gothic"/>
      <family val="0"/>
    </font>
    <font>
      <b/>
      <sz val="20"/>
      <color indexed="8"/>
      <name val="ＭＳ 明朝"/>
      <family val="0"/>
    </font>
    <font>
      <sz val="12"/>
      <color indexed="8"/>
      <name val="Yu Gothic"/>
      <family val="0"/>
    </font>
    <font>
      <b/>
      <sz val="26"/>
      <color indexed="8"/>
      <name val="Yu Gothic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6"/>
      <color rgb="FF0070C0"/>
      <name val="Calibri"/>
      <family val="0"/>
    </font>
    <font>
      <sz val="22"/>
      <color theme="1"/>
      <name val="Calibri"/>
      <family val="0"/>
    </font>
    <font>
      <b/>
      <sz val="18"/>
      <color rgb="FF0070C0"/>
      <name val="Calibri"/>
      <family val="0"/>
    </font>
    <font>
      <b/>
      <sz val="18"/>
      <color rgb="FF92D050"/>
      <name val="Calibri"/>
      <family val="0"/>
    </font>
    <font>
      <b/>
      <sz val="18"/>
      <color theme="4"/>
      <name val="Calibri"/>
      <family val="0"/>
    </font>
    <font>
      <b/>
      <sz val="18"/>
      <color theme="9" tint="-0.24997000396251678"/>
      <name val="Calibri"/>
      <family val="0"/>
    </font>
    <font>
      <sz val="12"/>
      <color theme="1"/>
      <name val="Calibri"/>
      <family val="0"/>
    </font>
    <font>
      <b/>
      <sz val="26"/>
      <color theme="1"/>
      <name val="Calibri"/>
      <family val="0"/>
    </font>
    <font>
      <b/>
      <sz val="20"/>
      <color theme="1"/>
      <name val="ＭＳ 明朝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18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30" borderId="5" applyNumberFormat="0" applyAlignment="0" applyProtection="0"/>
    <xf numFmtId="0" fontId="37" fillId="31" borderId="0" applyNumberFormat="0" applyBorder="0" applyAlignment="0" applyProtection="0"/>
    <xf numFmtId="181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9" applyNumberFormat="0" applyFill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0" fontId="0" fillId="33" borderId="32" xfId="0" applyFill="1" applyBorder="1" applyAlignment="1">
      <alignment vertical="center"/>
    </xf>
    <xf numFmtId="0" fontId="0" fillId="34" borderId="33" xfId="0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/>
      <protection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35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5" xfId="0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0" fillId="35" borderId="3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36" xfId="0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0" fontId="0" fillId="35" borderId="32" xfId="0" applyFill="1" applyBorder="1" applyAlignment="1">
      <alignment vertical="center"/>
    </xf>
    <xf numFmtId="0" fontId="44" fillId="35" borderId="0" xfId="0" applyFon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4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2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38" xfId="0" applyFill="1" applyBorder="1" applyAlignment="1">
      <alignment horizontal="center" vertical="center"/>
    </xf>
    <xf numFmtId="0" fontId="0" fillId="35" borderId="39" xfId="0" applyFill="1" applyBorder="1" applyAlignment="1">
      <alignment vertical="center"/>
    </xf>
    <xf numFmtId="0" fontId="0" fillId="36" borderId="40" xfId="0" applyFill="1" applyBorder="1" applyAlignment="1">
      <alignment vertical="center"/>
    </xf>
    <xf numFmtId="0" fontId="0" fillId="36" borderId="41" xfId="0" applyFill="1" applyBorder="1" applyAlignment="1">
      <alignment horizontal="center" vertical="center"/>
    </xf>
    <xf numFmtId="0" fontId="0" fillId="36" borderId="42" xfId="0" applyFill="1" applyBorder="1" applyAlignment="1">
      <alignment vertical="center"/>
    </xf>
    <xf numFmtId="0" fontId="0" fillId="36" borderId="43" xfId="0" applyFill="1" applyBorder="1" applyAlignment="1">
      <alignment vertical="center"/>
    </xf>
    <xf numFmtId="0" fontId="0" fillId="36" borderId="44" xfId="0" applyFill="1" applyBorder="1" applyAlignment="1">
      <alignment vertical="center"/>
    </xf>
    <xf numFmtId="0" fontId="0" fillId="36" borderId="45" xfId="0" applyFill="1" applyBorder="1" applyAlignment="1">
      <alignment vertical="center"/>
    </xf>
    <xf numFmtId="0" fontId="0" fillId="36" borderId="46" xfId="0" applyFill="1" applyBorder="1" applyAlignment="1">
      <alignment horizontal="center" vertical="center"/>
    </xf>
    <xf numFmtId="0" fontId="0" fillId="36" borderId="47" xfId="0" applyFill="1" applyBorder="1" applyAlignment="1">
      <alignment vertical="center"/>
    </xf>
    <xf numFmtId="0" fontId="0" fillId="36" borderId="48" xfId="0" applyFill="1" applyBorder="1" applyAlignment="1">
      <alignment vertical="center"/>
    </xf>
    <xf numFmtId="0" fontId="0" fillId="36" borderId="28" xfId="0" applyFill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36" borderId="30" xfId="0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16" xfId="0" applyFill="1" applyBorder="1" applyAlignment="1">
      <alignment horizontal="center" vertical="center"/>
    </xf>
    <xf numFmtId="0" fontId="0" fillId="36" borderId="36" xfId="0" applyFill="1" applyBorder="1" applyAlignment="1">
      <alignment vertical="center"/>
    </xf>
    <xf numFmtId="0" fontId="0" fillId="36" borderId="49" xfId="0" applyFill="1" applyBorder="1" applyAlignment="1">
      <alignment vertical="center"/>
    </xf>
    <xf numFmtId="0" fontId="0" fillId="36" borderId="17" xfId="0" applyFill="1" applyBorder="1" applyAlignment="1">
      <alignment horizontal="center" vertical="center"/>
    </xf>
    <xf numFmtId="0" fontId="0" fillId="36" borderId="32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0" fillId="36" borderId="50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>
      <alignment vertical="center"/>
    </xf>
    <xf numFmtId="0" fontId="0" fillId="36" borderId="25" xfId="0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0" fillId="36" borderId="51" xfId="0" applyFill="1" applyBorder="1" applyAlignment="1" applyProtection="1">
      <alignment horizontal="center" vertical="center"/>
      <protection/>
    </xf>
    <xf numFmtId="0" fontId="0" fillId="36" borderId="52" xfId="0" applyFill="1" applyBorder="1" applyAlignment="1">
      <alignment vertical="center"/>
    </xf>
    <xf numFmtId="0" fontId="0" fillId="36" borderId="48" xfId="0" applyFill="1" applyBorder="1" applyAlignment="1">
      <alignment horizontal="center" vertical="center"/>
    </xf>
    <xf numFmtId="0" fontId="0" fillId="36" borderId="53" xfId="0" applyFill="1" applyBorder="1" applyAlignment="1">
      <alignment vertical="center"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7" xfId="0" applyFill="1" applyBorder="1" applyAlignment="1">
      <alignment vertical="center"/>
    </xf>
    <xf numFmtId="0" fontId="0" fillId="36" borderId="28" xfId="0" applyFill="1" applyBorder="1" applyAlignment="1">
      <alignment horizontal="center" vertical="center"/>
    </xf>
    <xf numFmtId="0" fontId="0" fillId="36" borderId="31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0" fillId="10" borderId="30" xfId="0" applyFill="1" applyBorder="1" applyAlignment="1">
      <alignment vertical="center"/>
    </xf>
    <xf numFmtId="0" fontId="0" fillId="10" borderId="25" xfId="0" applyFill="1" applyBorder="1" applyAlignment="1">
      <alignment vertical="center"/>
    </xf>
    <xf numFmtId="0" fontId="0" fillId="10" borderId="26" xfId="0" applyFill="1" applyBorder="1" applyAlignment="1">
      <alignment vertical="center"/>
    </xf>
    <xf numFmtId="0" fontId="0" fillId="10" borderId="32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0" fillId="13" borderId="33" xfId="0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/>
    </xf>
    <xf numFmtId="0" fontId="0" fillId="35" borderId="0" xfId="0" applyFill="1" applyAlignment="1">
      <alignment vertical="center"/>
    </xf>
    <xf numFmtId="0" fontId="0" fillId="35" borderId="41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54" xfId="0" applyFill="1" applyBorder="1" applyAlignment="1">
      <alignment horizontal="left" vertical="center"/>
    </xf>
    <xf numFmtId="0" fontId="0" fillId="35" borderId="52" xfId="0" applyFill="1" applyBorder="1" applyAlignment="1">
      <alignment horizontal="left" vertical="center"/>
    </xf>
    <xf numFmtId="0" fontId="0" fillId="35" borderId="55" xfId="0" applyFill="1" applyBorder="1" applyAlignment="1">
      <alignment horizontal="left" vertical="center"/>
    </xf>
    <xf numFmtId="0" fontId="0" fillId="35" borderId="27" xfId="0" applyFill="1" applyBorder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 applyProtection="1">
      <alignment horizontal="center" vertical="center"/>
      <protection/>
    </xf>
    <xf numFmtId="0" fontId="0" fillId="10" borderId="24" xfId="0" applyFill="1" applyBorder="1" applyAlignment="1">
      <alignment vertical="center"/>
    </xf>
    <xf numFmtId="0" fontId="0" fillId="10" borderId="27" xfId="0" applyFill="1" applyBorder="1" applyAlignment="1">
      <alignment vertical="center"/>
    </xf>
    <xf numFmtId="0" fontId="0" fillId="13" borderId="33" xfId="0" applyFill="1" applyBorder="1" applyAlignment="1" applyProtection="1">
      <alignment horizontal="center" vertical="center"/>
      <protection/>
    </xf>
    <xf numFmtId="0" fontId="0" fillId="13" borderId="23" xfId="0" applyFill="1" applyBorder="1" applyAlignment="1">
      <alignment vertical="center"/>
    </xf>
    <xf numFmtId="0" fontId="0" fillId="13" borderId="26" xfId="0" applyFill="1" applyBorder="1" applyAlignment="1">
      <alignment vertical="center"/>
    </xf>
    <xf numFmtId="0" fontId="0" fillId="10" borderId="29" xfId="0" applyFill="1" applyBorder="1" applyAlignment="1" applyProtection="1">
      <alignment vertical="center"/>
      <protection locked="0"/>
    </xf>
    <xf numFmtId="0" fontId="0" fillId="10" borderId="23" xfId="0" applyFill="1" applyBorder="1" applyAlignment="1" applyProtection="1">
      <alignment vertical="center"/>
      <protection locked="0"/>
    </xf>
    <xf numFmtId="0" fontId="0" fillId="10" borderId="31" xfId="0" applyFill="1" applyBorder="1" applyAlignment="1" applyProtection="1">
      <alignment vertical="center"/>
      <protection locked="0"/>
    </xf>
    <xf numFmtId="0" fontId="0" fillId="10" borderId="26" xfId="0" applyFill="1" applyBorder="1" applyAlignment="1" applyProtection="1">
      <alignment vertical="center"/>
      <protection locked="0"/>
    </xf>
    <xf numFmtId="0" fontId="0" fillId="13" borderId="49" xfId="0" applyFill="1" applyBorder="1" applyAlignment="1">
      <alignment vertical="center"/>
    </xf>
    <xf numFmtId="0" fontId="0" fillId="13" borderId="56" xfId="0" applyFill="1" applyBorder="1" applyAlignment="1" applyProtection="1">
      <alignment horizontal="center" vertical="center"/>
      <protection/>
    </xf>
    <xf numFmtId="0" fontId="0" fillId="13" borderId="23" xfId="0" applyNumberFormat="1" applyFill="1" applyBorder="1" applyAlignment="1">
      <alignment horizontal="right" vertical="center"/>
    </xf>
    <xf numFmtId="0" fontId="0" fillId="13" borderId="49" xfId="0" applyNumberFormat="1" applyFill="1" applyBorder="1" applyAlignment="1">
      <alignment horizontal="right" vertical="center"/>
    </xf>
    <xf numFmtId="0" fontId="0" fillId="13" borderId="26" xfId="0" applyNumberFormat="1" applyFill="1" applyBorder="1" applyAlignment="1">
      <alignment horizontal="right" vertical="center"/>
    </xf>
    <xf numFmtId="0" fontId="0" fillId="35" borderId="57" xfId="0" applyFill="1" applyBorder="1" applyAlignment="1">
      <alignment vertical="center"/>
    </xf>
    <xf numFmtId="0" fontId="46" fillId="35" borderId="0" xfId="0" applyFont="1" applyFill="1" applyBorder="1" applyAlignment="1">
      <alignment vertical="center"/>
    </xf>
    <xf numFmtId="0" fontId="0" fillId="35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47" fillId="35" borderId="58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left" vertical="center"/>
    </xf>
    <xf numFmtId="0" fontId="0" fillId="33" borderId="23" xfId="0" applyFill="1" applyBorder="1" applyAlignment="1">
      <alignment horizontal="left" vertical="center"/>
    </xf>
    <xf numFmtId="0" fontId="51" fillId="35" borderId="0" xfId="0" applyFont="1" applyFill="1" applyBorder="1" applyAlignment="1">
      <alignment horizontal="left" vertical="center"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35" borderId="59" xfId="0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52" fillId="36" borderId="65" xfId="0" applyFont="1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53" fillId="35" borderId="58" xfId="0" applyFont="1" applyFill="1" applyBorder="1" applyAlignment="1">
      <alignment horizontal="center" vertical="center"/>
    </xf>
    <xf numFmtId="0" fontId="53" fillId="35" borderId="68" xfId="0" applyFont="1" applyFill="1" applyBorder="1" applyAlignment="1">
      <alignment horizontal="center" vertical="center"/>
    </xf>
    <xf numFmtId="0" fontId="53" fillId="35" borderId="57" xfId="0" applyFont="1" applyFill="1" applyBorder="1" applyAlignment="1">
      <alignment horizontal="center" vertical="center"/>
    </xf>
    <xf numFmtId="0" fontId="0" fillId="35" borderId="69" xfId="0" applyFill="1" applyBorder="1" applyAlignment="1">
      <alignment horizontal="center" vertical="center"/>
    </xf>
    <xf numFmtId="0" fontId="0" fillId="35" borderId="70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36" borderId="57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0" fillId="36" borderId="73" xfId="0" applyFill="1" applyBorder="1" applyAlignment="1">
      <alignment horizontal="center" vertical="center"/>
    </xf>
    <xf numFmtId="0" fontId="0" fillId="36" borderId="74" xfId="0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0" fillId="36" borderId="76" xfId="0" applyFill="1" applyBorder="1" applyAlignment="1">
      <alignment horizontal="center" vertical="center"/>
    </xf>
    <xf numFmtId="0" fontId="0" fillId="36" borderId="53" xfId="0" applyFill="1" applyBorder="1" applyAlignment="1">
      <alignment horizontal="center" vertical="center"/>
    </xf>
    <xf numFmtId="0" fontId="0" fillId="36" borderId="51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77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 wrapText="1"/>
    </xf>
    <xf numFmtId="0" fontId="0" fillId="35" borderId="43" xfId="0" applyFill="1" applyBorder="1" applyAlignment="1">
      <alignment horizontal="center" vertical="center"/>
    </xf>
    <xf numFmtId="0" fontId="54" fillId="35" borderId="68" xfId="0" applyFont="1" applyFill="1" applyBorder="1" applyAlignment="1">
      <alignment horizontal="center" vertical="center"/>
    </xf>
    <xf numFmtId="0" fontId="0" fillId="35" borderId="60" xfId="0" applyFill="1" applyBorder="1" applyAlignment="1">
      <alignment horizontal="center" vertical="center" wrapText="1"/>
    </xf>
    <xf numFmtId="0" fontId="0" fillId="35" borderId="61" xfId="0" applyFill="1" applyBorder="1" applyAlignment="1">
      <alignment horizontal="center" vertical="center" wrapText="1"/>
    </xf>
    <xf numFmtId="0" fontId="0" fillId="36" borderId="65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35" borderId="63" xfId="0" applyFill="1" applyBorder="1" applyAlignment="1">
      <alignment horizontal="center" vertical="center"/>
    </xf>
    <xf numFmtId="0" fontId="0" fillId="35" borderId="6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良い" xfId="50"/>
    <cellStyle name="見出し 1" xfId="51"/>
    <cellStyle name="見出し 2" xfId="52"/>
    <cellStyle name="見出し 3" xfId="53"/>
    <cellStyle name="見出し 4" xfId="54"/>
    <cellStyle name="計算方法" xfId="55"/>
    <cellStyle name="説明文" xfId="56"/>
    <cellStyle name="警告文" xfId="57"/>
    <cellStyle name="Currency" xfId="58"/>
    <cellStyle name="Currency [0]" xfId="59"/>
    <cellStyle name="集計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56</xdr:row>
      <xdr:rowOff>85725</xdr:rowOff>
    </xdr:from>
    <xdr:ext cx="657225" cy="295275"/>
    <xdr:sp>
      <xdr:nvSpPr>
        <xdr:cNvPr id="1" name="テキスト ボックス 1"/>
        <xdr:cNvSpPr txBox="1">
          <a:spLocks noChangeArrowheads="1"/>
        </xdr:cNvSpPr>
      </xdr:nvSpPr>
      <xdr:spPr>
        <a:xfrm>
          <a:off x="981075" y="1969770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ア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モ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200025" cy="266700"/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981075" y="1768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51</xdr:row>
      <xdr:rowOff>47625</xdr:rowOff>
    </xdr:from>
    <xdr:ext cx="533400" cy="295275"/>
    <xdr:sp>
      <xdr:nvSpPr>
        <xdr:cNvPr id="3" name="テキスト ボックス 4"/>
        <xdr:cNvSpPr txBox="1">
          <a:spLocks noChangeArrowheads="1"/>
        </xdr:cNvSpPr>
      </xdr:nvSpPr>
      <xdr:spPr>
        <a:xfrm>
          <a:off x="1000125" y="176879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ワ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ン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タ</a:t>
          </a:r>
        </a:p>
      </xdr:txBody>
    </xdr:sp>
    <xdr:clientData/>
  </xdr:oneCellAnchor>
  <xdr:oneCellAnchor>
    <xdr:from>
      <xdr:col>1</xdr:col>
      <xdr:colOff>390525</xdr:colOff>
      <xdr:row>51</xdr:row>
      <xdr:rowOff>47625</xdr:rowOff>
    </xdr:from>
    <xdr:ext cx="200025" cy="266700"/>
    <xdr:sp fLocksText="0">
      <xdr:nvSpPr>
        <xdr:cNvPr id="4" name="テキスト ボックス 3"/>
        <xdr:cNvSpPr txBox="1">
          <a:spLocks noChangeArrowheads="1"/>
        </xdr:cNvSpPr>
      </xdr:nvSpPr>
      <xdr:spPr>
        <a:xfrm>
          <a:off x="981075" y="1768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19050</xdr:colOff>
      <xdr:row>51</xdr:row>
      <xdr:rowOff>47625</xdr:rowOff>
    </xdr:from>
    <xdr:ext cx="533400" cy="295275"/>
    <xdr:sp>
      <xdr:nvSpPr>
        <xdr:cNvPr id="5" name="テキスト ボックス 4"/>
        <xdr:cNvSpPr txBox="1">
          <a:spLocks noChangeArrowheads="1"/>
        </xdr:cNvSpPr>
      </xdr:nvSpPr>
      <xdr:spPr>
        <a:xfrm>
          <a:off x="1000125" y="17687925"/>
          <a:ext cx="5334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ワ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ン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タ</a:t>
          </a:r>
        </a:p>
      </xdr:txBody>
    </xdr:sp>
    <xdr:clientData/>
  </xdr:oneCellAnchor>
  <xdr:oneCellAnchor>
    <xdr:from>
      <xdr:col>2</xdr:col>
      <xdr:colOff>0</xdr:colOff>
      <xdr:row>56</xdr:row>
      <xdr:rowOff>85725</xdr:rowOff>
    </xdr:from>
    <xdr:ext cx="657225" cy="295275"/>
    <xdr:sp>
      <xdr:nvSpPr>
        <xdr:cNvPr id="6" name="テキスト ボックス 1"/>
        <xdr:cNvSpPr txBox="1">
          <a:spLocks noChangeArrowheads="1"/>
        </xdr:cNvSpPr>
      </xdr:nvSpPr>
      <xdr:spPr>
        <a:xfrm>
          <a:off x="981075" y="19697700"/>
          <a:ext cx="6572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ア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シ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モ</a:t>
          </a:r>
          <a:r>
            <a:rPr lang="en-US" cap="none" sz="1100" b="0" i="0" u="none" baseline="0">
              <a:solidFill>
                <a:srgbClr val="000000"/>
              </a:solidFill>
              <a:latin typeface="Yu Gothic"/>
              <a:ea typeface="Yu Gothic"/>
              <a:cs typeface="Yu Gothic"/>
            </a:rPr>
            <a:t>フ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="70" zoomScaleNormal="70" zoomScalePageLayoutView="0" workbookViewId="0" topLeftCell="A1">
      <selection activeCell="D2" sqref="D2"/>
    </sheetView>
  </sheetViews>
  <sheetFormatPr defaultColWidth="8.8515625" defaultRowHeight="15"/>
  <cols>
    <col min="1" max="1" width="8.8515625" style="0" customWidth="1"/>
    <col min="2" max="2" width="5.8515625" style="0" customWidth="1"/>
    <col min="3" max="3" width="9.00390625" style="2" bestFit="1" customWidth="1"/>
    <col min="4" max="4" width="19.140625" style="0" customWidth="1"/>
    <col min="5" max="5" width="21.28125" style="0" customWidth="1"/>
    <col min="6" max="6" width="17.8515625" style="0" customWidth="1"/>
    <col min="7" max="7" width="8.8515625" style="0" bestFit="1" customWidth="1"/>
    <col min="8" max="8" width="20.140625" style="0" bestFit="1" customWidth="1"/>
    <col min="9" max="9" width="23.140625" style="0" customWidth="1"/>
    <col min="10" max="10" width="14.7109375" style="0" customWidth="1"/>
    <col min="11" max="11" width="10.7109375" style="0" bestFit="1" customWidth="1"/>
    <col min="12" max="12" width="18.7109375" style="0" customWidth="1"/>
    <col min="13" max="13" width="11.140625" style="0" customWidth="1"/>
    <col min="14" max="14" width="10.28125" style="0" customWidth="1"/>
    <col min="15" max="15" width="9.00390625" style="0" customWidth="1"/>
  </cols>
  <sheetData>
    <row r="1" spans="1:14" ht="45" customHeight="1" thickBot="1">
      <c r="A1" s="146"/>
      <c r="B1" s="202" t="s">
        <v>120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41"/>
    </row>
    <row r="2" spans="1:14" ht="21" customHeight="1" thickBot="1">
      <c r="A2" s="46"/>
      <c r="B2" s="77" t="s">
        <v>9</v>
      </c>
      <c r="C2" s="78"/>
      <c r="D2" s="79" t="s">
        <v>121</v>
      </c>
      <c r="E2" s="80" t="s">
        <v>74</v>
      </c>
      <c r="F2" s="81" t="s">
        <v>75</v>
      </c>
      <c r="H2" s="147" t="s">
        <v>112</v>
      </c>
      <c r="I2" s="47"/>
      <c r="J2" s="47"/>
      <c r="K2" s="47"/>
      <c r="L2" s="47"/>
      <c r="M2" s="47"/>
      <c r="N2" s="49"/>
    </row>
    <row r="3" spans="1:14" ht="21" customHeight="1" thickBot="1">
      <c r="A3" s="46"/>
      <c r="B3" s="82" t="s">
        <v>0</v>
      </c>
      <c r="C3" s="83"/>
      <c r="D3" s="205"/>
      <c r="E3" s="175"/>
      <c r="F3" s="176"/>
      <c r="G3" s="47"/>
      <c r="H3" s="47"/>
      <c r="I3" s="47"/>
      <c r="J3" s="180" t="s">
        <v>32</v>
      </c>
      <c r="K3" s="181"/>
      <c r="L3" s="137" t="str">
        <f>IF(AND('計算'!G8&lt;=2,'計算'!G9&lt;=2,L8='アドバンテージ表'!I12,'計算'!D9=0,'計算'!E9=5),"Clear","Error")</f>
        <v>Clear</v>
      </c>
      <c r="M3" s="47"/>
      <c r="N3" s="49"/>
    </row>
    <row r="4" spans="1:14" ht="21" customHeight="1" thickBot="1">
      <c r="A4" s="46"/>
      <c r="B4" s="182" t="s">
        <v>14</v>
      </c>
      <c r="C4" s="183"/>
      <c r="D4" s="84" t="s">
        <v>8</v>
      </c>
      <c r="E4" s="188"/>
      <c r="F4" s="189"/>
      <c r="G4" s="47"/>
      <c r="H4" s="47"/>
      <c r="I4" s="47"/>
      <c r="J4" s="47"/>
      <c r="K4" s="47"/>
      <c r="L4" s="47"/>
      <c r="M4" s="47"/>
      <c r="N4" s="49"/>
    </row>
    <row r="5" spans="1:14" ht="21" customHeight="1">
      <c r="A5" s="46"/>
      <c r="B5" s="184"/>
      <c r="C5" s="185"/>
      <c r="D5" s="85" t="s">
        <v>1</v>
      </c>
      <c r="E5" s="190"/>
      <c r="F5" s="191"/>
      <c r="G5" s="47"/>
      <c r="H5" s="59" t="s">
        <v>11</v>
      </c>
      <c r="I5" s="130"/>
      <c r="J5" s="118" t="s">
        <v>56</v>
      </c>
      <c r="K5" s="119"/>
      <c r="L5" s="138">
        <f>'アドバンテージ表'!G12</f>
        <v>0</v>
      </c>
      <c r="M5" s="47"/>
      <c r="N5" s="49"/>
    </row>
    <row r="6" spans="1:14" ht="21" customHeight="1">
      <c r="A6" s="46"/>
      <c r="B6" s="184"/>
      <c r="C6" s="185"/>
      <c r="D6" s="85" t="s">
        <v>2</v>
      </c>
      <c r="E6" s="190"/>
      <c r="F6" s="191"/>
      <c r="G6" s="47"/>
      <c r="H6" s="62" t="s">
        <v>10</v>
      </c>
      <c r="I6" s="136"/>
      <c r="J6" s="120" t="s">
        <v>60</v>
      </c>
      <c r="K6" s="121"/>
      <c r="L6" s="139">
        <f>'アドバンテージ表'!H12</f>
        <v>0</v>
      </c>
      <c r="M6" s="47"/>
      <c r="N6" s="49"/>
    </row>
    <row r="7" spans="1:14" ht="21" customHeight="1" thickBot="1">
      <c r="A7" s="46"/>
      <c r="B7" s="184"/>
      <c r="C7" s="185"/>
      <c r="D7" s="85" t="s">
        <v>3</v>
      </c>
      <c r="E7" s="190"/>
      <c r="F7" s="191"/>
      <c r="G7" s="47"/>
      <c r="H7" s="64" t="s">
        <v>17</v>
      </c>
      <c r="I7" s="131">
        <f>SUM('計算'!B18:B23,'計算'!B25:B26,'計算'!B28:B29)</f>
        <v>0</v>
      </c>
      <c r="J7" s="120" t="s">
        <v>59</v>
      </c>
      <c r="K7" s="121"/>
      <c r="L7" s="139">
        <f>'アドバンテージ表'!F12</f>
        <v>0</v>
      </c>
      <c r="M7" s="47"/>
      <c r="N7" s="49"/>
    </row>
    <row r="8" spans="1:14" ht="21" customHeight="1" thickBot="1">
      <c r="A8" s="46"/>
      <c r="B8" s="186"/>
      <c r="C8" s="187"/>
      <c r="D8" s="86" t="s">
        <v>4</v>
      </c>
      <c r="E8" s="192"/>
      <c r="F8" s="193"/>
      <c r="G8" s="47"/>
      <c r="H8" s="47"/>
      <c r="I8" s="47"/>
      <c r="J8" s="122" t="s">
        <v>57</v>
      </c>
      <c r="K8" s="123"/>
      <c r="L8" s="140">
        <f>'アドバンテージ表'!I12</f>
        <v>0</v>
      </c>
      <c r="M8" s="47"/>
      <c r="N8" s="49"/>
    </row>
    <row r="9" spans="1:14" ht="18.75" thickBot="1">
      <c r="A9" s="46"/>
      <c r="B9" s="47"/>
      <c r="C9" s="48"/>
      <c r="D9" s="47"/>
      <c r="E9" s="47"/>
      <c r="F9" s="47"/>
      <c r="G9" s="47"/>
      <c r="H9" s="47"/>
      <c r="I9" s="47"/>
      <c r="J9" s="47"/>
      <c r="K9" s="47"/>
      <c r="L9" s="47"/>
      <c r="M9" s="47"/>
      <c r="N9" s="49"/>
    </row>
    <row r="10" spans="1:14" s="1" customFormat="1" ht="29.25" customHeight="1">
      <c r="A10" s="143"/>
      <c r="B10" s="196" t="s">
        <v>5</v>
      </c>
      <c r="C10" s="196" t="s">
        <v>100</v>
      </c>
      <c r="D10" s="172" t="s">
        <v>6</v>
      </c>
      <c r="E10" s="201"/>
      <c r="F10" s="173"/>
      <c r="G10" s="203" t="s">
        <v>15</v>
      </c>
      <c r="H10" s="196" t="s">
        <v>5</v>
      </c>
      <c r="I10" s="196" t="s">
        <v>31</v>
      </c>
      <c r="J10" s="206" t="s">
        <v>6</v>
      </c>
      <c r="K10" s="207"/>
      <c r="L10" s="208"/>
      <c r="M10" s="125"/>
      <c r="N10" s="144"/>
    </row>
    <row r="11" spans="1:14" s="1" customFormat="1" ht="36.75" thickBot="1">
      <c r="A11" s="143"/>
      <c r="B11" s="197"/>
      <c r="C11" s="197"/>
      <c r="D11" s="52" t="s">
        <v>13</v>
      </c>
      <c r="E11" s="53" t="s">
        <v>16</v>
      </c>
      <c r="F11" s="54" t="s">
        <v>97</v>
      </c>
      <c r="G11" s="204"/>
      <c r="H11" s="197"/>
      <c r="I11" s="197"/>
      <c r="J11" s="55" t="s">
        <v>13</v>
      </c>
      <c r="K11" s="53" t="s">
        <v>16</v>
      </c>
      <c r="L11" s="56" t="s">
        <v>97</v>
      </c>
      <c r="M11" s="125"/>
      <c r="N11" s="144"/>
    </row>
    <row r="12" spans="1:14" ht="27.75" customHeight="1">
      <c r="A12" s="46"/>
      <c r="B12" s="57">
        <v>1</v>
      </c>
      <c r="C12" s="97" t="s">
        <v>20</v>
      </c>
      <c r="D12" s="98"/>
      <c r="E12" s="89"/>
      <c r="F12" s="100"/>
      <c r="G12" s="87" t="s">
        <v>34</v>
      </c>
      <c r="H12" s="58" t="s">
        <v>18</v>
      </c>
      <c r="I12" s="87"/>
      <c r="J12" s="88"/>
      <c r="K12" s="89"/>
      <c r="L12" s="90"/>
      <c r="M12" s="47"/>
      <c r="N12" s="49"/>
    </row>
    <row r="13" spans="1:14" ht="27.75" customHeight="1">
      <c r="A13" s="46"/>
      <c r="B13" s="60">
        <v>2</v>
      </c>
      <c r="C13" s="101" t="s">
        <v>7</v>
      </c>
      <c r="D13" s="102"/>
      <c r="E13" s="85"/>
      <c r="F13" s="104"/>
      <c r="G13" s="91" t="s">
        <v>34</v>
      </c>
      <c r="H13" s="61" t="s">
        <v>18</v>
      </c>
      <c r="I13" s="91"/>
      <c r="J13" s="92"/>
      <c r="K13" s="85"/>
      <c r="L13" s="93"/>
      <c r="M13" s="47"/>
      <c r="N13" s="49"/>
    </row>
    <row r="14" spans="1:14" ht="27.75" customHeight="1" thickBot="1">
      <c r="A14" s="46"/>
      <c r="B14" s="60">
        <v>3</v>
      </c>
      <c r="C14" s="101" t="s">
        <v>20</v>
      </c>
      <c r="D14" s="102"/>
      <c r="E14" s="103"/>
      <c r="F14" s="104"/>
      <c r="G14" s="91" t="s">
        <v>34</v>
      </c>
      <c r="H14" s="63" t="s">
        <v>18</v>
      </c>
      <c r="I14" s="94"/>
      <c r="J14" s="95"/>
      <c r="K14" s="86"/>
      <c r="L14" s="96"/>
      <c r="M14" s="47"/>
      <c r="N14" s="49"/>
    </row>
    <row r="15" spans="1:14" ht="27.75" customHeight="1">
      <c r="A15" s="46"/>
      <c r="B15" s="60">
        <v>4</v>
      </c>
      <c r="C15" s="101" t="s">
        <v>7</v>
      </c>
      <c r="D15" s="102"/>
      <c r="E15" s="85"/>
      <c r="F15" s="104"/>
      <c r="G15" s="91" t="s">
        <v>34</v>
      </c>
      <c r="H15" s="65"/>
      <c r="I15" s="47"/>
      <c r="J15" s="47"/>
      <c r="K15" s="47"/>
      <c r="L15" s="47"/>
      <c r="M15" s="47"/>
      <c r="N15" s="49"/>
    </row>
    <row r="16" spans="1:14" ht="27.75" customHeight="1">
      <c r="A16" s="46"/>
      <c r="B16" s="60">
        <v>5</v>
      </c>
      <c r="C16" s="101" t="s">
        <v>20</v>
      </c>
      <c r="D16" s="102"/>
      <c r="E16" s="85"/>
      <c r="F16" s="104"/>
      <c r="G16" s="91" t="s">
        <v>34</v>
      </c>
      <c r="H16" s="149" t="s">
        <v>117</v>
      </c>
      <c r="I16" s="117"/>
      <c r="J16" s="47"/>
      <c r="K16" s="47"/>
      <c r="L16" s="47"/>
      <c r="M16" s="47"/>
      <c r="N16" s="49"/>
    </row>
    <row r="17" spans="1:14" s="14" customFormat="1" ht="27.75" customHeight="1" thickBot="1">
      <c r="A17" s="46"/>
      <c r="B17" s="66">
        <v>6</v>
      </c>
      <c r="C17" s="105" t="s">
        <v>7</v>
      </c>
      <c r="D17" s="106"/>
      <c r="E17" s="86"/>
      <c r="F17" s="108"/>
      <c r="G17" s="94" t="s">
        <v>34</v>
      </c>
      <c r="H17" s="151" t="s">
        <v>119</v>
      </c>
      <c r="I17" s="117"/>
      <c r="J17" s="47"/>
      <c r="K17" s="47"/>
      <c r="L17" s="47"/>
      <c r="M17" s="47"/>
      <c r="N17" s="49"/>
    </row>
    <row r="18" spans="1:14" s="13" customFormat="1" ht="27.75" customHeight="1" thickBot="1">
      <c r="A18" s="46"/>
      <c r="B18" s="47"/>
      <c r="C18" s="12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9"/>
    </row>
    <row r="19" spans="1:14" s="13" customFormat="1" ht="27.75" customHeight="1">
      <c r="A19" s="46"/>
      <c r="B19" s="194" t="s">
        <v>50</v>
      </c>
      <c r="C19" s="198" t="s">
        <v>38</v>
      </c>
      <c r="D19" s="199"/>
      <c r="E19" s="172" t="s">
        <v>46</v>
      </c>
      <c r="F19" s="201"/>
      <c r="G19" s="173"/>
      <c r="H19" s="148" t="s">
        <v>113</v>
      </c>
      <c r="I19" s="47"/>
      <c r="J19" s="47"/>
      <c r="K19" s="47"/>
      <c r="L19" s="47"/>
      <c r="M19" s="47"/>
      <c r="N19" s="49"/>
    </row>
    <row r="20" spans="1:14" s="13" customFormat="1" ht="27.75" customHeight="1" thickBot="1">
      <c r="A20" s="46"/>
      <c r="B20" s="195"/>
      <c r="C20" s="67" t="s">
        <v>98</v>
      </c>
      <c r="D20" s="68" t="s">
        <v>101</v>
      </c>
      <c r="E20" s="52" t="s">
        <v>13</v>
      </c>
      <c r="F20" s="53" t="s">
        <v>16</v>
      </c>
      <c r="G20" s="56" t="s">
        <v>97</v>
      </c>
      <c r="H20" s="148" t="s">
        <v>114</v>
      </c>
      <c r="I20" s="47"/>
      <c r="J20" s="47"/>
      <c r="K20" s="47"/>
      <c r="L20" s="47"/>
      <c r="M20" s="47"/>
      <c r="N20" s="49"/>
    </row>
    <row r="21" spans="1:14" s="13" customFormat="1" ht="27.75" customHeight="1">
      <c r="A21" s="46"/>
      <c r="B21" s="69">
        <f>IF('計算'!I24=0,"",'計算'!I24)</f>
      </c>
      <c r="C21" s="129">
        <f>IF(B21="","",IF(INDEX(走者情報,B21,2)=0,"",INDEX(走者情報,B21,2)))</f>
      </c>
      <c r="D21" s="109"/>
      <c r="E21" s="127"/>
      <c r="F21" s="111"/>
      <c r="G21" s="109"/>
      <c r="H21" s="148" t="s">
        <v>115</v>
      </c>
      <c r="I21" s="47"/>
      <c r="J21" s="47"/>
      <c r="K21" s="47"/>
      <c r="L21" s="47"/>
      <c r="M21" s="47"/>
      <c r="N21" s="49"/>
    </row>
    <row r="22" spans="1:14" s="14" customFormat="1" ht="27.75" customHeight="1" thickBot="1">
      <c r="A22" s="46"/>
      <c r="B22" s="66">
        <f>IF('計算'!I25=0,"",'計算'!I25)</f>
      </c>
      <c r="C22" s="116">
        <f>IF(B22="","",IF(INDEX(走者情報,B22,2)=0,"",INDEX(走者情報,B22,2)))</f>
      </c>
      <c r="D22" s="112"/>
      <c r="E22" s="128"/>
      <c r="F22" s="114"/>
      <c r="G22" s="112"/>
      <c r="H22" s="148" t="s">
        <v>116</v>
      </c>
      <c r="I22" s="47"/>
      <c r="J22" s="47"/>
      <c r="K22" s="47"/>
      <c r="L22" s="47"/>
      <c r="M22" s="47"/>
      <c r="N22" s="49"/>
    </row>
    <row r="23" spans="1:14" ht="27.75" customHeight="1" thickBot="1">
      <c r="A23" s="46"/>
      <c r="B23" s="47"/>
      <c r="C23" s="48"/>
      <c r="D23" s="48"/>
      <c r="E23" s="47"/>
      <c r="F23" s="47"/>
      <c r="G23" s="47"/>
      <c r="H23" s="47"/>
      <c r="I23" s="47"/>
      <c r="J23" s="47"/>
      <c r="K23" s="47"/>
      <c r="L23" s="47"/>
      <c r="M23" s="47"/>
      <c r="N23" s="49"/>
    </row>
    <row r="24" spans="1:14" ht="27.75" customHeight="1">
      <c r="A24" s="46"/>
      <c r="B24" s="196" t="s">
        <v>45</v>
      </c>
      <c r="C24" s="198" t="s">
        <v>39</v>
      </c>
      <c r="D24" s="200"/>
      <c r="E24" s="199"/>
      <c r="F24" s="172" t="s">
        <v>47</v>
      </c>
      <c r="G24" s="201"/>
      <c r="H24" s="173"/>
      <c r="I24" s="172" t="s">
        <v>48</v>
      </c>
      <c r="J24" s="173"/>
      <c r="K24" s="47"/>
      <c r="L24" s="47"/>
      <c r="M24" s="47"/>
      <c r="N24" s="49"/>
    </row>
    <row r="25" spans="1:14" ht="27.75" customHeight="1" thickBot="1">
      <c r="A25" s="46"/>
      <c r="B25" s="197"/>
      <c r="C25" s="67" t="s">
        <v>98</v>
      </c>
      <c r="D25" s="70" t="s">
        <v>102</v>
      </c>
      <c r="E25" s="68" t="s">
        <v>103</v>
      </c>
      <c r="F25" s="52" t="s">
        <v>13</v>
      </c>
      <c r="G25" s="53" t="s">
        <v>16</v>
      </c>
      <c r="H25" s="56" t="s">
        <v>97</v>
      </c>
      <c r="I25" s="55" t="s">
        <v>13</v>
      </c>
      <c r="J25" s="68" t="s">
        <v>16</v>
      </c>
      <c r="K25" s="47"/>
      <c r="L25" s="47"/>
      <c r="M25" s="47"/>
      <c r="N25" s="49"/>
    </row>
    <row r="26" spans="1:14" ht="27.75" customHeight="1">
      <c r="A26" s="46"/>
      <c r="B26" s="71">
        <f>IF('計算'!P24=0,"",'計算'!P24)</f>
      </c>
      <c r="C26" s="115">
        <f>IF(B26="","",IF(INDEX(走者情報,B26,2)=0,"",INDEX(走者情報,B26,2)))</f>
      </c>
      <c r="D26" s="132"/>
      <c r="E26" s="133"/>
      <c r="F26" s="127"/>
      <c r="G26" s="111"/>
      <c r="H26" s="109"/>
      <c r="I26" s="110"/>
      <c r="J26" s="109"/>
      <c r="K26" s="47"/>
      <c r="L26" s="47"/>
      <c r="M26" s="47"/>
      <c r="N26" s="49"/>
    </row>
    <row r="27" spans="1:14" ht="27.75" customHeight="1" thickBot="1">
      <c r="A27" s="46"/>
      <c r="B27" s="72">
        <f>IF('計算'!P25=0,"",'計算'!P25)</f>
      </c>
      <c r="C27" s="116">
        <f>IF(B27="","",IF(INDEX(走者情報,B27,2)=0,"",INDEX(走者情報,B27,2)))</f>
      </c>
      <c r="D27" s="134"/>
      <c r="E27" s="135"/>
      <c r="F27" s="128"/>
      <c r="G27" s="114"/>
      <c r="H27" s="112"/>
      <c r="I27" s="113"/>
      <c r="J27" s="112"/>
      <c r="K27" s="47"/>
      <c r="L27" s="47"/>
      <c r="M27" s="47"/>
      <c r="N27" s="49"/>
    </row>
    <row r="28" spans="1:14" ht="18">
      <c r="A28" s="46"/>
      <c r="B28" s="47"/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9"/>
    </row>
    <row r="29" spans="1:15" s="1" customFormat="1" ht="29.25" customHeight="1">
      <c r="A29" s="145"/>
      <c r="B29" s="74"/>
      <c r="C29" s="75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6"/>
      <c r="O29" s="14"/>
    </row>
    <row r="30" spans="1:14" s="1" customFormat="1" ht="41.25" customHeight="1">
      <c r="A30" s="124"/>
      <c r="B30" s="117"/>
      <c r="C30" s="124"/>
      <c r="D30" s="117"/>
      <c r="E30" s="117"/>
      <c r="F30" s="117"/>
      <c r="G30" s="117"/>
      <c r="H30" s="117"/>
      <c r="I30" s="117"/>
      <c r="J30" s="117"/>
      <c r="K30" s="117"/>
      <c r="L30" s="124"/>
      <c r="M30" s="124"/>
      <c r="N30" s="124"/>
    </row>
    <row r="31" spans="1:14" ht="27.75" customHeight="1">
      <c r="A31" s="177" t="s">
        <v>12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</row>
    <row r="32" spans="1:14" ht="27.75" customHeight="1" thickBot="1">
      <c r="A32" s="46"/>
      <c r="B32" s="47"/>
      <c r="C32" s="48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9"/>
    </row>
    <row r="33" spans="1:15" ht="27.75" customHeight="1" thickBot="1">
      <c r="A33" s="46"/>
      <c r="B33" s="77" t="s">
        <v>9</v>
      </c>
      <c r="C33" s="78"/>
      <c r="D33" s="79" t="s">
        <v>107</v>
      </c>
      <c r="E33" s="80" t="s">
        <v>109</v>
      </c>
      <c r="F33" s="81" t="s">
        <v>110</v>
      </c>
      <c r="G33" s="142"/>
      <c r="H33" s="147" t="s">
        <v>112</v>
      </c>
      <c r="I33" s="47"/>
      <c r="J33" s="47"/>
      <c r="K33" s="47"/>
      <c r="L33" s="47"/>
      <c r="M33" s="50"/>
      <c r="N33" s="51"/>
      <c r="O33" s="43"/>
    </row>
    <row r="34" spans="1:15" ht="27.75" customHeight="1" thickBot="1">
      <c r="A34" s="46"/>
      <c r="B34" s="82" t="s">
        <v>0</v>
      </c>
      <c r="C34" s="83"/>
      <c r="D34" s="174" t="s">
        <v>76</v>
      </c>
      <c r="E34" s="175"/>
      <c r="F34" s="176"/>
      <c r="G34" s="50"/>
      <c r="H34" s="47"/>
      <c r="I34" s="47"/>
      <c r="J34" s="180" t="s">
        <v>32</v>
      </c>
      <c r="K34" s="181"/>
      <c r="L34" s="137" t="s">
        <v>111</v>
      </c>
      <c r="M34" s="50"/>
      <c r="N34" s="51"/>
      <c r="O34" s="43"/>
    </row>
    <row r="35" spans="1:15" ht="24" customHeight="1" thickBot="1">
      <c r="A35" s="46"/>
      <c r="B35" s="182" t="s">
        <v>14</v>
      </c>
      <c r="C35" s="183"/>
      <c r="D35" s="84" t="s">
        <v>8</v>
      </c>
      <c r="E35" s="188" t="s">
        <v>77</v>
      </c>
      <c r="F35" s="189"/>
      <c r="G35" s="50"/>
      <c r="H35" s="47"/>
      <c r="I35" s="47"/>
      <c r="J35" s="47"/>
      <c r="K35" s="47"/>
      <c r="L35" s="47"/>
      <c r="M35" s="50"/>
      <c r="N35" s="51"/>
      <c r="O35" s="43"/>
    </row>
    <row r="36" spans="1:15" ht="22.5" customHeight="1">
      <c r="A36" s="46"/>
      <c r="B36" s="184"/>
      <c r="C36" s="185"/>
      <c r="D36" s="85" t="s">
        <v>1</v>
      </c>
      <c r="E36" s="190" t="s">
        <v>78</v>
      </c>
      <c r="F36" s="191"/>
      <c r="G36" s="50"/>
      <c r="H36" s="59" t="s">
        <v>11</v>
      </c>
      <c r="I36" s="130"/>
      <c r="J36" s="118" t="s">
        <v>56</v>
      </c>
      <c r="K36" s="119"/>
      <c r="L36" s="138">
        <v>0</v>
      </c>
      <c r="M36" s="50"/>
      <c r="N36" s="51"/>
      <c r="O36" s="43"/>
    </row>
    <row r="37" spans="1:15" ht="21" customHeight="1">
      <c r="A37" s="46"/>
      <c r="B37" s="184"/>
      <c r="C37" s="185"/>
      <c r="D37" s="85" t="s">
        <v>2</v>
      </c>
      <c r="E37" s="190" t="s">
        <v>79</v>
      </c>
      <c r="F37" s="191"/>
      <c r="G37" s="50"/>
      <c r="H37" s="62" t="s">
        <v>10</v>
      </c>
      <c r="I37" s="136"/>
      <c r="J37" s="120" t="s">
        <v>60</v>
      </c>
      <c r="K37" s="121"/>
      <c r="L37" s="139">
        <v>750</v>
      </c>
      <c r="M37" s="50"/>
      <c r="N37" s="51"/>
      <c r="O37" s="43"/>
    </row>
    <row r="38" spans="1:15" ht="21.75" customHeight="1" thickBot="1">
      <c r="A38" s="46"/>
      <c r="B38" s="184"/>
      <c r="C38" s="185"/>
      <c r="D38" s="85" t="s">
        <v>3</v>
      </c>
      <c r="E38" s="190" t="s">
        <v>80</v>
      </c>
      <c r="F38" s="191"/>
      <c r="G38" s="50"/>
      <c r="H38" s="64" t="s">
        <v>17</v>
      </c>
      <c r="I38" s="131">
        <v>128</v>
      </c>
      <c r="J38" s="120" t="s">
        <v>59</v>
      </c>
      <c r="K38" s="121"/>
      <c r="L38" s="139">
        <v>30</v>
      </c>
      <c r="M38" s="50"/>
      <c r="N38" s="51"/>
      <c r="O38" s="43"/>
    </row>
    <row r="39" spans="1:15" ht="22.5" customHeight="1" thickBot="1">
      <c r="A39" s="46"/>
      <c r="B39" s="186"/>
      <c r="C39" s="187"/>
      <c r="D39" s="86" t="s">
        <v>4</v>
      </c>
      <c r="E39" s="192" t="s">
        <v>81</v>
      </c>
      <c r="F39" s="193"/>
      <c r="G39" s="50"/>
      <c r="H39" s="47"/>
      <c r="I39" s="47"/>
      <c r="J39" s="122" t="s">
        <v>57</v>
      </c>
      <c r="K39" s="123"/>
      <c r="L39" s="140">
        <v>780</v>
      </c>
      <c r="M39" s="50"/>
      <c r="N39" s="51"/>
      <c r="O39" s="43"/>
    </row>
    <row r="40" spans="1:15" ht="18.75" thickBot="1">
      <c r="A40" s="46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1"/>
      <c r="O40" s="43"/>
    </row>
    <row r="41" spans="1:14" ht="18">
      <c r="A41" s="46"/>
      <c r="B41" s="155" t="s">
        <v>5</v>
      </c>
      <c r="C41" s="155" t="s">
        <v>31</v>
      </c>
      <c r="D41" s="167" t="s">
        <v>6</v>
      </c>
      <c r="E41" s="168"/>
      <c r="F41" s="169"/>
      <c r="G41" s="170" t="s">
        <v>15</v>
      </c>
      <c r="H41" s="155" t="s">
        <v>5</v>
      </c>
      <c r="I41" s="155" t="s">
        <v>31</v>
      </c>
      <c r="J41" s="157" t="s">
        <v>6</v>
      </c>
      <c r="K41" s="158"/>
      <c r="L41" s="159"/>
      <c r="M41" s="125"/>
      <c r="N41" s="49"/>
    </row>
    <row r="42" spans="1:14" ht="36.75" thickBot="1">
      <c r="A42" s="46"/>
      <c r="B42" s="156"/>
      <c r="C42" s="156"/>
      <c r="D42" s="6" t="s">
        <v>108</v>
      </c>
      <c r="E42" s="3" t="s">
        <v>16</v>
      </c>
      <c r="F42" s="4" t="s">
        <v>30</v>
      </c>
      <c r="G42" s="171"/>
      <c r="H42" s="156"/>
      <c r="I42" s="156"/>
      <c r="J42" s="8" t="s">
        <v>108</v>
      </c>
      <c r="K42" s="3" t="s">
        <v>16</v>
      </c>
      <c r="L42" s="7" t="s">
        <v>97</v>
      </c>
      <c r="M42" s="125"/>
      <c r="N42" s="49"/>
    </row>
    <row r="43" spans="1:14" ht="30" customHeight="1">
      <c r="A43" s="46"/>
      <c r="B43" s="9">
        <v>1</v>
      </c>
      <c r="C43" s="97" t="s">
        <v>20</v>
      </c>
      <c r="D43" s="98" t="s">
        <v>77</v>
      </c>
      <c r="E43" s="99" t="s">
        <v>78</v>
      </c>
      <c r="F43" s="100">
        <v>20</v>
      </c>
      <c r="G43" s="87" t="s">
        <v>34</v>
      </c>
      <c r="H43" s="25" t="s">
        <v>18</v>
      </c>
      <c r="I43" s="87"/>
      <c r="J43" s="88"/>
      <c r="K43" s="89"/>
      <c r="L43" s="90"/>
      <c r="M43" s="47"/>
      <c r="N43" s="49"/>
    </row>
    <row r="44" spans="1:14" ht="33" customHeight="1">
      <c r="A44" s="46"/>
      <c r="B44" s="10">
        <v>2</v>
      </c>
      <c r="C44" s="101" t="s">
        <v>7</v>
      </c>
      <c r="D44" s="102" t="s">
        <v>82</v>
      </c>
      <c r="E44" s="103" t="s">
        <v>83</v>
      </c>
      <c r="F44" s="104">
        <v>35</v>
      </c>
      <c r="G44" s="91" t="s">
        <v>34</v>
      </c>
      <c r="H44" s="26" t="s">
        <v>18</v>
      </c>
      <c r="I44" s="91"/>
      <c r="J44" s="92"/>
      <c r="K44" s="85"/>
      <c r="L44" s="93"/>
      <c r="M44" s="47"/>
      <c r="N44" s="49"/>
    </row>
    <row r="45" spans="1:14" ht="30" customHeight="1" thickBot="1">
      <c r="A45" s="46"/>
      <c r="B45" s="10">
        <v>3</v>
      </c>
      <c r="C45" s="101" t="s">
        <v>20</v>
      </c>
      <c r="D45" s="102" t="s">
        <v>84</v>
      </c>
      <c r="E45" s="103" t="s">
        <v>85</v>
      </c>
      <c r="F45" s="104">
        <v>0</v>
      </c>
      <c r="G45" s="91" t="s">
        <v>92</v>
      </c>
      <c r="H45" s="27" t="s">
        <v>18</v>
      </c>
      <c r="I45" s="94"/>
      <c r="J45" s="95"/>
      <c r="K45" s="86"/>
      <c r="L45" s="96"/>
      <c r="M45" s="47"/>
      <c r="N45" s="49"/>
    </row>
    <row r="46" spans="1:14" ht="32.25" customHeight="1">
      <c r="A46" s="46"/>
      <c r="B46" s="10">
        <v>4</v>
      </c>
      <c r="C46" s="101" t="s">
        <v>7</v>
      </c>
      <c r="D46" s="102" t="s">
        <v>86</v>
      </c>
      <c r="E46" s="103" t="s">
        <v>78</v>
      </c>
      <c r="F46" s="104">
        <v>23</v>
      </c>
      <c r="G46" s="91" t="s">
        <v>34</v>
      </c>
      <c r="H46" s="65"/>
      <c r="I46" s="47"/>
      <c r="J46" s="47"/>
      <c r="K46" s="47"/>
      <c r="L46" s="47"/>
      <c r="M46" s="47"/>
      <c r="N46" s="49"/>
    </row>
    <row r="47" spans="1:14" ht="34.5" customHeight="1">
      <c r="A47" s="46"/>
      <c r="B47" s="10">
        <v>5</v>
      </c>
      <c r="C47" s="101" t="s">
        <v>20</v>
      </c>
      <c r="D47" s="102" t="s">
        <v>87</v>
      </c>
      <c r="E47" s="103" t="s">
        <v>88</v>
      </c>
      <c r="F47" s="104">
        <v>50</v>
      </c>
      <c r="G47" s="91" t="s">
        <v>34</v>
      </c>
      <c r="H47" s="149" t="s">
        <v>117</v>
      </c>
      <c r="I47" s="47"/>
      <c r="J47" s="47"/>
      <c r="K47" s="47"/>
      <c r="L47" s="47"/>
      <c r="M47" s="47"/>
      <c r="N47" s="49"/>
    </row>
    <row r="48" spans="1:14" ht="36.75" customHeight="1" thickBot="1">
      <c r="A48" s="46"/>
      <c r="B48" s="15">
        <v>6</v>
      </c>
      <c r="C48" s="105" t="s">
        <v>7</v>
      </c>
      <c r="D48" s="106" t="s">
        <v>89</v>
      </c>
      <c r="E48" s="107" t="s">
        <v>90</v>
      </c>
      <c r="F48" s="108">
        <v>0</v>
      </c>
      <c r="G48" s="94" t="s">
        <v>91</v>
      </c>
      <c r="H48" s="151" t="s">
        <v>119</v>
      </c>
      <c r="I48" s="47"/>
      <c r="J48" s="47"/>
      <c r="K48" s="47"/>
      <c r="L48" s="47"/>
      <c r="M48" s="47"/>
      <c r="N48" s="49"/>
    </row>
    <row r="49" spans="1:14" ht="18.75" thickBot="1">
      <c r="A49" s="46"/>
      <c r="B49" s="47"/>
      <c r="C49" s="48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9"/>
    </row>
    <row r="50" spans="1:14" ht="31.5" customHeight="1">
      <c r="A50" s="46"/>
      <c r="B50" s="160" t="s">
        <v>5</v>
      </c>
      <c r="C50" s="162" t="s">
        <v>38</v>
      </c>
      <c r="D50" s="163"/>
      <c r="E50" s="164" t="s">
        <v>46</v>
      </c>
      <c r="F50" s="165"/>
      <c r="G50" s="166"/>
      <c r="H50" s="148" t="s">
        <v>113</v>
      </c>
      <c r="I50" s="47"/>
      <c r="J50" s="47"/>
      <c r="K50" s="47"/>
      <c r="L50" s="47"/>
      <c r="M50" s="47"/>
      <c r="N50" s="49"/>
    </row>
    <row r="51" spans="1:14" ht="36.75" thickBot="1">
      <c r="A51" s="46"/>
      <c r="B51" s="161"/>
      <c r="C51" s="17" t="s">
        <v>98</v>
      </c>
      <c r="D51" s="18" t="s">
        <v>61</v>
      </c>
      <c r="E51" s="19" t="s">
        <v>108</v>
      </c>
      <c r="F51" s="20" t="s">
        <v>16</v>
      </c>
      <c r="G51" s="21" t="s">
        <v>97</v>
      </c>
      <c r="H51" s="148" t="s">
        <v>114</v>
      </c>
      <c r="I51" s="50"/>
      <c r="J51" s="47"/>
      <c r="K51" s="47"/>
      <c r="L51" s="47"/>
      <c r="M51" s="47"/>
      <c r="N51" s="49"/>
    </row>
    <row r="52" spans="1:14" ht="28.5" customHeight="1">
      <c r="A52" s="46"/>
      <c r="B52" s="22" t="e">
        <v>#REF!</v>
      </c>
      <c r="C52" s="40"/>
      <c r="D52" s="150" t="s">
        <v>118</v>
      </c>
      <c r="E52" s="29" t="s">
        <v>95</v>
      </c>
      <c r="F52" s="30" t="s">
        <v>96</v>
      </c>
      <c r="G52" s="28">
        <v>40</v>
      </c>
      <c r="H52" s="148" t="s">
        <v>115</v>
      </c>
      <c r="I52" s="50"/>
      <c r="J52" s="47"/>
      <c r="K52" s="47"/>
      <c r="L52" s="47"/>
      <c r="M52" s="47"/>
      <c r="N52" s="49"/>
    </row>
    <row r="53" spans="1:14" ht="29.25" customHeight="1" thickBot="1">
      <c r="A53" s="46"/>
      <c r="B53" s="15" t="e">
        <v>#REF!</v>
      </c>
      <c r="C53" s="41"/>
      <c r="D53" s="31"/>
      <c r="E53" s="32"/>
      <c r="F53" s="33"/>
      <c r="G53" s="31"/>
      <c r="H53" s="148" t="s">
        <v>116</v>
      </c>
      <c r="I53" s="50"/>
      <c r="J53" s="47"/>
      <c r="K53" s="47"/>
      <c r="L53" s="47"/>
      <c r="M53" s="47"/>
      <c r="N53" s="49"/>
    </row>
    <row r="54" spans="1:14" ht="33" customHeight="1" thickBot="1">
      <c r="A54" s="46"/>
      <c r="B54" s="47"/>
      <c r="C54" s="48"/>
      <c r="D54" s="48"/>
      <c r="E54" s="47"/>
      <c r="F54" s="47"/>
      <c r="G54" s="47"/>
      <c r="H54" s="47"/>
      <c r="I54" s="47"/>
      <c r="J54" s="47"/>
      <c r="K54" s="47"/>
      <c r="L54" s="47"/>
      <c r="M54" s="47"/>
      <c r="N54" s="49"/>
    </row>
    <row r="55" spans="1:14" ht="27.75" customHeight="1">
      <c r="A55" s="46"/>
      <c r="B55" s="155" t="s">
        <v>45</v>
      </c>
      <c r="C55" s="152" t="s">
        <v>39</v>
      </c>
      <c r="D55" s="153"/>
      <c r="E55" s="154"/>
      <c r="F55" s="167" t="s">
        <v>47</v>
      </c>
      <c r="G55" s="168"/>
      <c r="H55" s="168"/>
      <c r="I55" s="169"/>
      <c r="J55" s="167" t="s">
        <v>48</v>
      </c>
      <c r="K55" s="169"/>
      <c r="L55" s="47"/>
      <c r="M55" s="47"/>
      <c r="N55" s="49"/>
    </row>
    <row r="56" spans="1:14" ht="36.75" thickBot="1">
      <c r="A56" s="46"/>
      <c r="B56" s="156"/>
      <c r="C56" s="12" t="s">
        <v>98</v>
      </c>
      <c r="D56" s="11" t="s">
        <v>99</v>
      </c>
      <c r="E56" s="5" t="s">
        <v>40</v>
      </c>
      <c r="F56" s="6" t="s">
        <v>108</v>
      </c>
      <c r="G56" s="3" t="s">
        <v>16</v>
      </c>
      <c r="H56" s="11"/>
      <c r="I56" s="7" t="s">
        <v>97</v>
      </c>
      <c r="J56" s="8" t="s">
        <v>108</v>
      </c>
      <c r="K56" s="5" t="s">
        <v>16</v>
      </c>
      <c r="L56" s="47"/>
      <c r="M56" s="47"/>
      <c r="N56" s="49"/>
    </row>
    <row r="57" spans="1:14" ht="31.5" customHeight="1">
      <c r="A57" s="46"/>
      <c r="B57" s="24" t="e">
        <v>#REF!</v>
      </c>
      <c r="C57" s="42"/>
      <c r="D57" s="34" t="s">
        <v>43</v>
      </c>
      <c r="E57" s="35" t="s">
        <v>106</v>
      </c>
      <c r="F57" s="29" t="s">
        <v>93</v>
      </c>
      <c r="G57" s="30" t="s">
        <v>85</v>
      </c>
      <c r="H57" s="44"/>
      <c r="I57" s="28">
        <v>23</v>
      </c>
      <c r="J57" s="36" t="s">
        <v>94</v>
      </c>
      <c r="K57" s="28" t="s">
        <v>85</v>
      </c>
      <c r="L57" s="47"/>
      <c r="M57" s="47"/>
      <c r="N57" s="49"/>
    </row>
    <row r="58" spans="1:14" ht="33.75" customHeight="1" thickBot="1">
      <c r="A58" s="46"/>
      <c r="B58" s="23" t="e">
        <v>#REF!</v>
      </c>
      <c r="C58" s="41"/>
      <c r="D58" s="37"/>
      <c r="E58" s="38"/>
      <c r="F58" s="32"/>
      <c r="G58" s="33"/>
      <c r="H58" s="45"/>
      <c r="I58" s="31"/>
      <c r="J58" s="39"/>
      <c r="K58" s="31"/>
      <c r="L58" s="47"/>
      <c r="M58" s="47"/>
      <c r="N58" s="49"/>
    </row>
    <row r="59" spans="1:14" ht="30.75" customHeight="1">
      <c r="A59" s="73"/>
      <c r="B59" s="74"/>
      <c r="C59" s="75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6"/>
    </row>
    <row r="68" spans="2:15" ht="18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</row>
    <row r="69" spans="2:15" ht="18"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2:15" ht="18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</row>
    <row r="71" spans="2:15" ht="18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</row>
    <row r="72" spans="2:15" ht="18"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</row>
    <row r="73" spans="2:15" ht="18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</row>
    <row r="74" spans="2:15" ht="18"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</row>
    <row r="75" spans="2:15" ht="18"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</row>
    <row r="76" spans="2:15" ht="18"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</row>
  </sheetData>
  <sheetProtection/>
  <mergeCells count="46">
    <mergeCell ref="E8:F8"/>
    <mergeCell ref="D3:F3"/>
    <mergeCell ref="B4:C8"/>
    <mergeCell ref="H10:H11"/>
    <mergeCell ref="I10:I11"/>
    <mergeCell ref="J10:L10"/>
    <mergeCell ref="B1:M1"/>
    <mergeCell ref="D10:F10"/>
    <mergeCell ref="E4:F4"/>
    <mergeCell ref="B10:B11"/>
    <mergeCell ref="C10:C11"/>
    <mergeCell ref="G10:G11"/>
    <mergeCell ref="J3:K3"/>
    <mergeCell ref="E5:F5"/>
    <mergeCell ref="E6:F6"/>
    <mergeCell ref="E7:F7"/>
    <mergeCell ref="E36:F36"/>
    <mergeCell ref="E37:F37"/>
    <mergeCell ref="E38:F38"/>
    <mergeCell ref="E39:F39"/>
    <mergeCell ref="B19:B20"/>
    <mergeCell ref="B24:B25"/>
    <mergeCell ref="C19:D19"/>
    <mergeCell ref="C24:E24"/>
    <mergeCell ref="E19:G19"/>
    <mergeCell ref="F24:H24"/>
    <mergeCell ref="F55:I55"/>
    <mergeCell ref="J55:K55"/>
    <mergeCell ref="I24:J24"/>
    <mergeCell ref="D34:F34"/>
    <mergeCell ref="A31:N31"/>
    <mergeCell ref="J34:K34"/>
    <mergeCell ref="H41:H42"/>
    <mergeCell ref="B55:B56"/>
    <mergeCell ref="B35:C39"/>
    <mergeCell ref="E35:F35"/>
    <mergeCell ref="C55:E55"/>
    <mergeCell ref="I41:I42"/>
    <mergeCell ref="J41:L41"/>
    <mergeCell ref="B50:B51"/>
    <mergeCell ref="C50:D50"/>
    <mergeCell ref="E50:G50"/>
    <mergeCell ref="B41:B42"/>
    <mergeCell ref="C41:C42"/>
    <mergeCell ref="D41:F41"/>
    <mergeCell ref="G41:G42"/>
  </mergeCells>
  <dataValidations count="4">
    <dataValidation type="list" allowBlank="1" showInputMessage="1" showErrorMessage="1" sqref="M12:M14 M43:M45">
      <formula1>参加申し込み!$C$4:$C$5</formula1>
    </dataValidation>
    <dataValidation type="list" allowBlank="1" showInputMessage="1" showErrorMessage="1" sqref="G43:G48">
      <formula1>参加申し込み!$G$3:$G$5</formula1>
    </dataValidation>
    <dataValidation type="list" allowBlank="1" showInputMessage="1" showErrorMessage="1" sqref="E57:E58">
      <formula1>参加申し込み!$L$4:$L$4</formula1>
    </dataValidation>
    <dataValidation type="list" allowBlank="1" showInputMessage="1" showErrorMessage="1" sqref="D57:D58">
      <formula1>参加申し込み!$M$3:$M$5</formula1>
    </dataValidation>
  </dataValidation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9"/>
  <sheetViews>
    <sheetView zoomScale="85" zoomScaleNormal="85" zoomScalePageLayoutView="0" workbookViewId="0" topLeftCell="A1">
      <selection activeCell="J7" sqref="J7"/>
    </sheetView>
  </sheetViews>
  <sheetFormatPr defaultColWidth="8.8515625" defaultRowHeight="15"/>
  <cols>
    <col min="1" max="3" width="8.8515625" style="0" customWidth="1"/>
    <col min="4" max="4" width="18.7109375" style="0" bestFit="1" customWidth="1"/>
  </cols>
  <sheetData>
    <row r="1" ht="18">
      <c r="S1" t="s">
        <v>51</v>
      </c>
    </row>
    <row r="2" spans="2:14" ht="18">
      <c r="B2" t="s">
        <v>19</v>
      </c>
      <c r="D2" t="s">
        <v>23</v>
      </c>
      <c r="G2" t="s">
        <v>21</v>
      </c>
      <c r="I2" t="s">
        <v>33</v>
      </c>
      <c r="L2" t="s">
        <v>41</v>
      </c>
      <c r="N2" t="s">
        <v>40</v>
      </c>
    </row>
    <row r="3" spans="3:19" ht="18">
      <c r="C3" t="s">
        <v>24</v>
      </c>
      <c r="D3">
        <f>IF(EXACT('参加申し込み'!C12,$B$5),-1,IF(EXACT('参加申し込み'!C12,$B$4),1,0))</f>
        <v>1</v>
      </c>
      <c r="G3" t="s">
        <v>35</v>
      </c>
      <c r="I3">
        <v>1</v>
      </c>
      <c r="J3">
        <f>IF(OR(EXACT($G$4,'参加申し込み'!G12),EXACT('計算'!$G$5,'参加申し込み'!G12)),'参加申し込み'!G21,'参加申し込み'!F12)</f>
        <v>0</v>
      </c>
      <c r="L3" t="s">
        <v>42</v>
      </c>
      <c r="M3">
        <v>0</v>
      </c>
      <c r="N3" t="s">
        <v>106</v>
      </c>
      <c r="O3">
        <v>0</v>
      </c>
      <c r="S3" t="s">
        <v>52</v>
      </c>
    </row>
    <row r="4" spans="2:15" ht="18">
      <c r="B4" t="s">
        <v>20</v>
      </c>
      <c r="C4" t="s">
        <v>25</v>
      </c>
      <c r="D4">
        <f>IF(EXACT('参加申し込み'!C13,$B$5),-1,IF(EXACT('参加申し込み'!C13,$B$4),1,0))</f>
        <v>-1</v>
      </c>
      <c r="E4">
        <f>IF(D3=D4,0,1)</f>
        <v>1</v>
      </c>
      <c r="G4" t="s">
        <v>36</v>
      </c>
      <c r="I4">
        <v>2</v>
      </c>
      <c r="J4">
        <f>IF(OR(EXACT($G$4,'参加申し込み'!G13),EXACT('計算'!$G$5,'参加申し込み'!G13)),'参加申し込み'!G22,'参加申し込み'!F13)</f>
        <v>0</v>
      </c>
      <c r="L4" t="s">
        <v>43</v>
      </c>
      <c r="M4">
        <v>600</v>
      </c>
      <c r="N4" t="s">
        <v>105</v>
      </c>
      <c r="O4">
        <v>600</v>
      </c>
    </row>
    <row r="5" spans="2:13" ht="18">
      <c r="B5" t="s">
        <v>7</v>
      </c>
      <c r="C5" t="s">
        <v>26</v>
      </c>
      <c r="D5">
        <f>IF(EXACT('参加申し込み'!C14,$B$5),-1,IF(EXACT('参加申し込み'!C14,$B$4),1,0))</f>
        <v>1</v>
      </c>
      <c r="E5">
        <f>IF(D4=D5,0,1)</f>
        <v>1</v>
      </c>
      <c r="G5" t="s">
        <v>37</v>
      </c>
      <c r="I5">
        <v>3</v>
      </c>
      <c r="J5">
        <f>IF(OR(EXACT($G$4,'参加申し込み'!G14),EXACT('計算'!$G$5,'参加申し込み'!G14)),'参加申し込み'!G23,'参加申し込み'!F14)</f>
        <v>0</v>
      </c>
      <c r="L5" t="s">
        <v>104</v>
      </c>
      <c r="M5">
        <v>600</v>
      </c>
    </row>
    <row r="6" spans="3:10" ht="18">
      <c r="C6" t="s">
        <v>27</v>
      </c>
      <c r="D6">
        <f>IF(EXACT('参加申し込み'!C15,$B$5),-1,IF(EXACT('参加申し込み'!C15,$B$4),1,0))</f>
        <v>-1</v>
      </c>
      <c r="E6">
        <f>IF(D5=D6,0,1)</f>
        <v>1</v>
      </c>
      <c r="I6">
        <v>4</v>
      </c>
      <c r="J6">
        <f>IF(OR(EXACT($G$4,'参加申し込み'!G15),EXACT('計算'!$G$5,'参加申し込み'!G15)),'参加申し込み'!G24,'参加申し込み'!F15)</f>
        <v>0</v>
      </c>
    </row>
    <row r="7" spans="3:10" ht="18">
      <c r="C7" t="s">
        <v>28</v>
      </c>
      <c r="D7">
        <f>IF(EXACT('参加申し込み'!C16,$B$5),-1,IF(EXACT('参加申し込み'!C16,$B$4),1,0))</f>
        <v>1</v>
      </c>
      <c r="E7">
        <f>IF(D6=D7,0,1)</f>
        <v>1</v>
      </c>
      <c r="G7" t="s">
        <v>22</v>
      </c>
      <c r="I7">
        <v>5</v>
      </c>
      <c r="J7">
        <f>IF(OR(EXACT($G$4,'参加申し込み'!G16),EXACT('計算'!$G$5,'参加申し込み'!G16)),'参加申し込み'!G25,'参加申し込み'!F16)</f>
        <v>0</v>
      </c>
    </row>
    <row r="8" spans="3:10" ht="18">
      <c r="C8" t="s">
        <v>29</v>
      </c>
      <c r="D8">
        <f>IF(EXACT('参加申し込み'!C17,$B$5),-1,IF(EXACT('参加申し込み'!C17,$B$4),1,0))</f>
        <v>-1</v>
      </c>
      <c r="E8">
        <f>IF(D7=D8,0,1)</f>
        <v>1</v>
      </c>
      <c r="G8">
        <f>COUNTIF('参加申し込み'!$G$12:$G$17,$G$4)</f>
        <v>0</v>
      </c>
      <c r="I8">
        <v>6</v>
      </c>
      <c r="J8">
        <f>IF(OR(EXACT($G$4,'参加申し込み'!G17),EXACT('計算'!$G$5,'参加申し込み'!G17)),'参加申し込み'!G26,'参加申し込み'!F17)</f>
        <v>0</v>
      </c>
    </row>
    <row r="9" spans="4:7" ht="18">
      <c r="D9">
        <f>SUM(D3:D8)</f>
        <v>0</v>
      </c>
      <c r="E9">
        <f>SUM(E4:E8)</f>
        <v>5</v>
      </c>
      <c r="G9">
        <f>COUNTIF('参加申し込み'!$G$12:$G$17,$G$5)</f>
        <v>0</v>
      </c>
    </row>
    <row r="12" ht="18">
      <c r="G12" t="s">
        <v>44</v>
      </c>
    </row>
    <row r="16" spans="2:17" ht="18">
      <c r="B16" s="13" t="s">
        <v>33</v>
      </c>
      <c r="C16" s="16"/>
      <c r="G16" s="13"/>
      <c r="H16" t="s">
        <v>49</v>
      </c>
      <c r="I16" s="13"/>
      <c r="J16" s="13"/>
      <c r="K16" s="13"/>
      <c r="N16" t="s">
        <v>49</v>
      </c>
      <c r="O16" s="13"/>
      <c r="P16" s="13"/>
      <c r="Q16" s="13"/>
    </row>
    <row r="17" spans="2:17" ht="18">
      <c r="B17" s="13" t="s">
        <v>35</v>
      </c>
      <c r="H17" t="str">
        <f>IF('参加申し込み'!G12='計算'!$G$5,1,"0")</f>
        <v>0</v>
      </c>
      <c r="I17">
        <f>SUM(H17)</f>
        <v>0</v>
      </c>
      <c r="J17">
        <f aca="true" t="shared" si="0" ref="J17:J22">ROW()-16</f>
        <v>1</v>
      </c>
      <c r="K17" s="13">
        <f aca="true" t="shared" si="1" ref="K17:K22">IF(H17=1,J17,"")</f>
      </c>
      <c r="N17">
        <f>IF('参加申し込み'!G12='計算'!$G$4,1,0)</f>
        <v>0</v>
      </c>
      <c r="O17">
        <f>SUM(N17)</f>
        <v>0</v>
      </c>
      <c r="P17">
        <f aca="true" t="shared" si="2" ref="P17:P22">ROW()-16</f>
        <v>1</v>
      </c>
      <c r="Q17" s="13" t="str">
        <f aca="true" t="shared" si="3" ref="Q17:Q22">IF(N17=1,P17,"-1")</f>
        <v>-1</v>
      </c>
    </row>
    <row r="18" spans="2:17" ht="18">
      <c r="B18">
        <f>IF('参加申し込み'!G12&lt;&gt;'計算'!$G$3,0,'参加申し込み'!F12)</f>
        <v>0</v>
      </c>
      <c r="H18" t="str">
        <f>IF('参加申し込み'!G13='計算'!$G$5,1,"0")</f>
        <v>0</v>
      </c>
      <c r="I18">
        <f>SUM($H$17:H18)</f>
        <v>0</v>
      </c>
      <c r="J18">
        <f t="shared" si="0"/>
        <v>2</v>
      </c>
      <c r="K18" s="13">
        <f t="shared" si="1"/>
      </c>
      <c r="N18">
        <f>IF('参加申し込み'!G13='計算'!$G$4,1,0)</f>
        <v>0</v>
      </c>
      <c r="O18">
        <f>SUM($N$17:N18)</f>
        <v>0</v>
      </c>
      <c r="P18">
        <f t="shared" si="2"/>
        <v>2</v>
      </c>
      <c r="Q18" s="13" t="str">
        <f t="shared" si="3"/>
        <v>-1</v>
      </c>
    </row>
    <row r="19" spans="2:17" ht="18">
      <c r="B19">
        <f>IF('参加申し込み'!G13&lt;&gt;'計算'!$G$3,0,'参加申し込み'!F13)</f>
        <v>0</v>
      </c>
      <c r="H19" t="str">
        <f>IF('参加申し込み'!G14='計算'!$G$5,1,"0")</f>
        <v>0</v>
      </c>
      <c r="I19">
        <f>SUM($H$17:H19)</f>
        <v>0</v>
      </c>
      <c r="J19">
        <f t="shared" si="0"/>
        <v>3</v>
      </c>
      <c r="K19" s="13">
        <f t="shared" si="1"/>
      </c>
      <c r="N19">
        <f>IF('参加申し込み'!G14='計算'!$G$4,1,0)</f>
        <v>0</v>
      </c>
      <c r="O19">
        <f>IF(O18=2,"",SUM($N$17:N19))</f>
        <v>0</v>
      </c>
      <c r="P19">
        <f t="shared" si="2"/>
        <v>3</v>
      </c>
      <c r="Q19" s="13" t="str">
        <f t="shared" si="3"/>
        <v>-1</v>
      </c>
    </row>
    <row r="20" spans="2:17" ht="18">
      <c r="B20">
        <f>IF('参加申し込み'!G14&lt;&gt;'計算'!$G$3,0,'参加申し込み'!F14)</f>
        <v>0</v>
      </c>
      <c r="H20" t="str">
        <f>IF('参加申し込み'!G15='計算'!$G$5,1,"0")</f>
        <v>0</v>
      </c>
      <c r="I20">
        <f>SUM($H$17:H20)</f>
        <v>0</v>
      </c>
      <c r="J20">
        <f t="shared" si="0"/>
        <v>4</v>
      </c>
      <c r="K20" s="13">
        <f t="shared" si="1"/>
      </c>
      <c r="N20">
        <f>IF('参加申し込み'!G15='計算'!$G$4,1,0)</f>
        <v>0</v>
      </c>
      <c r="O20">
        <f>SUM($N$17:N20)</f>
        <v>0</v>
      </c>
      <c r="P20">
        <f t="shared" si="2"/>
        <v>4</v>
      </c>
      <c r="Q20" s="13" t="str">
        <f t="shared" si="3"/>
        <v>-1</v>
      </c>
    </row>
    <row r="21" spans="2:17" ht="18">
      <c r="B21">
        <f>IF('参加申し込み'!G15&lt;&gt;'計算'!$G$3,0,'参加申し込み'!F15)</f>
        <v>0</v>
      </c>
      <c r="H21" t="str">
        <f>IF('参加申し込み'!G16='計算'!$G$5,1,"0")</f>
        <v>0</v>
      </c>
      <c r="I21">
        <f>SUM($H$17:H21)</f>
        <v>0</v>
      </c>
      <c r="J21">
        <f t="shared" si="0"/>
        <v>5</v>
      </c>
      <c r="K21" s="13">
        <f t="shared" si="1"/>
      </c>
      <c r="N21">
        <f>IF('参加申し込み'!G16='計算'!$G$4,1,0)</f>
        <v>0</v>
      </c>
      <c r="O21">
        <f>SUM($N$17:N21)</f>
        <v>0</v>
      </c>
      <c r="P21">
        <f t="shared" si="2"/>
        <v>5</v>
      </c>
      <c r="Q21" s="13" t="str">
        <f t="shared" si="3"/>
        <v>-1</v>
      </c>
    </row>
    <row r="22" spans="2:17" ht="18">
      <c r="B22">
        <f>IF('参加申し込み'!G16&lt;&gt;'計算'!$G$3,0,'参加申し込み'!F16)</f>
        <v>0</v>
      </c>
      <c r="H22" t="str">
        <f>IF('参加申し込み'!G17='計算'!$G$5,1,"0")</f>
        <v>0</v>
      </c>
      <c r="I22">
        <f>SUM($H$17:H22)</f>
        <v>0</v>
      </c>
      <c r="J22">
        <f t="shared" si="0"/>
        <v>6</v>
      </c>
      <c r="K22" s="13">
        <f t="shared" si="1"/>
      </c>
      <c r="N22">
        <f>IF('参加申し込み'!G17='計算'!$G$4,1,0)</f>
        <v>0</v>
      </c>
      <c r="O22">
        <f>SUM($N$17:N22)</f>
        <v>0</v>
      </c>
      <c r="P22">
        <f t="shared" si="2"/>
        <v>6</v>
      </c>
      <c r="Q22" s="13" t="str">
        <f t="shared" si="3"/>
        <v>-1</v>
      </c>
    </row>
    <row r="23" spans="2:11" ht="18">
      <c r="B23">
        <f>IF('参加申し込み'!G17&lt;&gt;'計算'!$G$3,0,'参加申し込み'!F17)</f>
        <v>0</v>
      </c>
      <c r="K23" s="13"/>
    </row>
    <row r="24" spans="2:16" ht="18">
      <c r="B24" t="s">
        <v>37</v>
      </c>
      <c r="I24">
        <f>IF(MIN(K17:K22)=-1,"",MIN(K17:K22))</f>
        <v>0</v>
      </c>
      <c r="K24" s="13"/>
      <c r="P24">
        <f>IF(MIN(Q17:Q22)=-1,"",MIN(Q17:Q22))</f>
        <v>0</v>
      </c>
    </row>
    <row r="25" spans="2:16" ht="18">
      <c r="B25">
        <f>IF('参加申し込み'!B21="",0,'参加申し込み'!G21)</f>
        <v>0</v>
      </c>
      <c r="I25">
        <f>IF(MAX(K17:K22)=-1,"",IF(MAX(K17:K22)=I24,"",MAX(K17:K22)))</f>
      </c>
      <c r="P25">
        <f>IF(MAX(Q17:Q22)=-1,"",IF(MAX(Q17:Q22)=P24,"",MAX(Q17:Q22)))</f>
      </c>
    </row>
    <row r="26" ht="18">
      <c r="B26">
        <f>IF('計算'!B22="",0,'参加申し込み'!G22)</f>
        <v>0</v>
      </c>
    </row>
    <row r="27" ht="18">
      <c r="B27" t="s">
        <v>36</v>
      </c>
    </row>
    <row r="28" ht="18">
      <c r="E28">
        <f>IF('参加申し込み'!E26="","",'参加申し込み'!K26)</f>
      </c>
    </row>
    <row r="29" ht="18">
      <c r="E29">
        <f>IF('参加申し込み'!E27="","",'参加申し込み'!K27)</f>
      </c>
    </row>
  </sheetData>
  <sheetProtection/>
  <dataValidations count="1">
    <dataValidation type="list" allowBlank="1" showInputMessage="1" showErrorMessage="1" sqref="C16">
      <formula1>計算!$B$4:$B$5</formula1>
    </dataValidation>
  </dataValidations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5"/>
  <sheetViews>
    <sheetView zoomScale="145" zoomScaleNormal="145" zoomScalePageLayoutView="0" workbookViewId="0" topLeftCell="A1">
      <selection activeCell="C19" sqref="C19"/>
    </sheetView>
  </sheetViews>
  <sheetFormatPr defaultColWidth="8.8515625" defaultRowHeight="15"/>
  <cols>
    <col min="1" max="1" width="18.7109375" style="0" bestFit="1" customWidth="1"/>
    <col min="2" max="2" width="8.8515625" style="0" customWidth="1"/>
    <col min="3" max="3" width="10.00390625" style="0" bestFit="1" customWidth="1"/>
    <col min="4" max="4" width="8.8515625" style="0" customWidth="1"/>
    <col min="5" max="5" width="18.7109375" style="0" customWidth="1"/>
    <col min="6" max="8" width="17.28125" style="0" bestFit="1" customWidth="1"/>
    <col min="9" max="9" width="8.8515625" style="0" customWidth="1"/>
    <col min="10" max="11" width="17.28125" style="0" bestFit="1" customWidth="1"/>
  </cols>
  <sheetData>
    <row r="3" spans="1:7" ht="18">
      <c r="A3" t="s">
        <v>67</v>
      </c>
      <c r="B3">
        <f>IF('計算'!P24=0,0,600)</f>
        <v>0</v>
      </c>
      <c r="C3" t="s">
        <v>68</v>
      </c>
      <c r="D3">
        <f>IF('計算'!P25="","",600)</f>
      </c>
      <c r="E3" t="s">
        <v>58</v>
      </c>
      <c r="G3" t="s">
        <v>33</v>
      </c>
    </row>
    <row r="4" spans="1:8" ht="18">
      <c r="A4" t="s">
        <v>70</v>
      </c>
      <c r="B4">
        <f>IF(B3=0,0,IF('参加申し込み'!E26='計算'!N3,'計算'!O3,'計算'!O4))</f>
        <v>0</v>
      </c>
      <c r="C4" t="s">
        <v>71</v>
      </c>
      <c r="D4">
        <f>IF(D3="",0,IF('参加申し込み'!E27='計算'!N3,'計算'!O3,'計算'!O4))</f>
        <v>0</v>
      </c>
      <c r="E4" t="s">
        <v>63</v>
      </c>
      <c r="F4">
        <v>15</v>
      </c>
      <c r="G4" t="s">
        <v>55</v>
      </c>
      <c r="H4">
        <v>300</v>
      </c>
    </row>
    <row r="5" spans="1:8" ht="18">
      <c r="A5" t="s">
        <v>72</v>
      </c>
      <c r="B5">
        <f>IF(B3=0,0,IF('参加申し込み'!D26='計算'!L4,'計算'!M4,'計算'!M3))</f>
        <v>0</v>
      </c>
      <c r="C5" t="s">
        <v>73</v>
      </c>
      <c r="D5">
        <f>IF(B3=0,0,IF('参加申し込み'!D27='計算'!L4,'計算'!M4,'計算'!M3))</f>
        <v>0</v>
      </c>
      <c r="E5" t="s">
        <v>64</v>
      </c>
      <c r="F5">
        <v>30</v>
      </c>
      <c r="G5" t="s">
        <v>55</v>
      </c>
      <c r="H5">
        <v>180</v>
      </c>
    </row>
    <row r="6" spans="2:8" ht="18">
      <c r="B6">
        <f>SUM(B3:B5)</f>
        <v>0</v>
      </c>
      <c r="D6">
        <f>SUM(D3:D5)</f>
        <v>0</v>
      </c>
      <c r="E6" t="s">
        <v>65</v>
      </c>
      <c r="F6">
        <v>60</v>
      </c>
      <c r="G6">
        <f>'参加申し込み'!I7</f>
        <v>0</v>
      </c>
      <c r="H6">
        <f>IF(G6&gt;H5,G6*2,0)</f>
        <v>0</v>
      </c>
    </row>
    <row r="9" spans="1:4" ht="18">
      <c r="A9" t="s">
        <v>62</v>
      </c>
      <c r="B9" s="13"/>
      <c r="C9" s="13"/>
      <c r="D9" s="13"/>
    </row>
    <row r="10" spans="1:2" ht="18">
      <c r="A10" t="s">
        <v>63</v>
      </c>
      <c r="B10">
        <v>15</v>
      </c>
    </row>
    <row r="11" spans="1:9" ht="18">
      <c r="A11" t="s">
        <v>64</v>
      </c>
      <c r="B11">
        <v>30</v>
      </c>
      <c r="F11" t="s">
        <v>66</v>
      </c>
      <c r="G11" t="s">
        <v>54</v>
      </c>
      <c r="H11" t="s">
        <v>69</v>
      </c>
      <c r="I11" t="s">
        <v>53</v>
      </c>
    </row>
    <row r="12" spans="1:9" ht="18">
      <c r="A12" t="s">
        <v>65</v>
      </c>
      <c r="B12">
        <v>60</v>
      </c>
      <c r="F12">
        <f>SUM(A15:B15)</f>
        <v>0</v>
      </c>
      <c r="G12">
        <f>H6</f>
        <v>0</v>
      </c>
      <c r="H12">
        <f>SUM(B6,D6)</f>
        <v>0</v>
      </c>
      <c r="I12">
        <f>SUM(F12:H12)</f>
        <v>0</v>
      </c>
    </row>
    <row r="14" spans="1:2" ht="18">
      <c r="A14" s="2">
        <v>1</v>
      </c>
      <c r="B14">
        <v>2</v>
      </c>
    </row>
    <row r="15" spans="1:2" ht="18">
      <c r="A15">
        <f>IF('参加申し込み'!B21="","",IF('参加申し込み'!D21=A10,B10,IF('参加申し込み'!D21=A11,B11,B12)))</f>
      </c>
      <c r="B15">
        <f>IF('参加申し込み'!B22="","",IF('参加申し込み'!D22=A10,B10,IF('参加申し込み'!D22=A11,B11,B12)))</f>
      </c>
    </row>
  </sheetData>
  <sheetProtection password="C20E" sheet="1" objects="1" scenario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</dc:creator>
  <cp:keywords/>
  <dc:description/>
  <cp:lastModifiedBy>Microsoft Office ユーザー</cp:lastModifiedBy>
  <dcterms:created xsi:type="dcterms:W3CDTF">2013-12-20T11:25:32Z</dcterms:created>
  <dcterms:modified xsi:type="dcterms:W3CDTF">2019-04-04T22:20:37Z</dcterms:modified>
  <cp:category/>
  <cp:version/>
  <cp:contentType/>
  <cp:contentStatus/>
</cp:coreProperties>
</file>